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fileSharing readOnlyRecommended="1" userName="Setup" reservationPassword="F692"/>
  <workbookPr defaultThemeVersion="124226"/>
  <workbookProtection lockStructure="1"/>
  <bookViews>
    <workbookView xWindow="28680" yWindow="-120" windowWidth="29040" windowHeight="15840" activeTab="1"/>
  </bookViews>
  <sheets>
    <sheet name="Definitions" sheetId="7" r:id="rId1"/>
    <sheet name="Projections" sheetId="8" r:id="rId2"/>
    <sheet name="Definition Mean Hospital Stay" sheetId="6" r:id="rId3"/>
  </sheets>
  <definedNames>
    <definedName name="_xlnm.Print_Area" localSheetId="2">'Definition Mean Hospital Stay'!$A$1:$Y$64</definedName>
    <definedName name="_xlnm.Print_Area" localSheetId="0">Definitions!$A$1:$B$14</definedName>
    <definedName name="_xlnm.Print_Area" localSheetId="1">Projections!$A$1:$E$15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8"/>
  <c r="G6"/>
  <c r="G11"/>
  <c r="G10"/>
  <c r="G8"/>
  <c r="C8" l="1"/>
  <c r="E8" l="1"/>
  <c r="D8"/>
  <c r="E11" l="1"/>
  <c r="D11"/>
  <c r="C11"/>
  <c r="B11"/>
  <c r="B10" l="1"/>
</calcChain>
</file>

<file path=xl/sharedStrings.xml><?xml version="1.0" encoding="utf-8"?>
<sst xmlns="http://schemas.openxmlformats.org/spreadsheetml/2006/main" count="204" uniqueCount="102">
  <si>
    <t>Quarter ending 31/03/2022</t>
  </si>
  <si>
    <t>Quarter ending 30/06/2021</t>
  </si>
  <si>
    <t>Quarter ending 31/12/2021</t>
  </si>
  <si>
    <t>Month ending 30/06/2021</t>
  </si>
  <si>
    <t>Month ending 30/09/2021</t>
  </si>
  <si>
    <t>Month ending 31/12/2021</t>
  </si>
  <si>
    <t>Month ending 31/03/2022</t>
  </si>
  <si>
    <t>Definitions</t>
  </si>
  <si>
    <t>Delayed Discharges at Month End (Total Delayed Discharges of Any Reason or Duration.</t>
  </si>
  <si>
    <t>Definitions as per published statistics</t>
  </si>
  <si>
    <t>Indicator</t>
  </si>
  <si>
    <t>Total Emergency Admissions</t>
  </si>
  <si>
    <t xml:space="preserve">A&amp;E Attendances
</t>
  </si>
  <si>
    <t>Definitions as per Core Sites, unplanned attendances only</t>
  </si>
  <si>
    <t>Definitions as per published statistics  -  The data required is the estimated number of people delayed at each census point (the snapshot figure). Baseline figures used are the census point figures as at the end of each month; https://beta.isdscotland.org/find-publications-and-data/health-and-social-care/delayed-discharges/delayed-discharges-in-nhsscotland-monthly/</t>
  </si>
  <si>
    <t>Total Emergency Admission Mean Length of Stay</t>
  </si>
  <si>
    <t>A&amp;E Attendances
(Definitions as per Core Sites, unplanned attendances only)</t>
  </si>
  <si>
    <t xml:space="preserve">Total Emergency Admission Mean Length of Stay (Definitions as per Discovery indicator attached) </t>
  </si>
  <si>
    <t>Delayed Discharges at Month End (Total Delayed Discharges of Any Reason or Duration, per the Definition for Published Statistics)</t>
  </si>
  <si>
    <t>Projections (Refer to Definitions datasheet)</t>
  </si>
  <si>
    <t>Non Elective Hospital Spell Activity</t>
  </si>
  <si>
    <t>Hospital Spells have been calculated as an unbroken period of time that a patient spends within a Hospital. A patient may change specialty, consultant or significant facility during a hospital spell. A change in hospital location would create a new hospital spell.</t>
  </si>
  <si>
    <t>Admission Type: is based on the Admission Type recorded on the admitting episode of the Hospital Spell.  Non Elective Activity excludes Elective Admission Types 10, 11, 12 and 19.</t>
  </si>
  <si>
    <t>Please click for PHS Data Completeness Information</t>
  </si>
  <si>
    <t>Public Health Scotland's Discovery Tool</t>
  </si>
  <si>
    <t>A Hospital Spell Activity Dashboard is available within the PHS Discovery Tool that all Health Board Staff can request access to.</t>
  </si>
  <si>
    <t>Health Boards have more detailed access to Hospital Spells within the Discovery Tool and can analyse information by Hospital, Discharging Specialty, Discharging Significant Facility, Discharging Diagnosis among other dimensions.</t>
  </si>
  <si>
    <t>Direct Link to Discovery Hospital Spell Analysis Dashboard Treatment (authorisation required)</t>
  </si>
  <si>
    <t>Link to Discovery Hospital Spell Analysis Dashboard Guidance Document</t>
  </si>
  <si>
    <t>Link to Discovery Website</t>
  </si>
  <si>
    <t>Link to Requesting Discovery Access Guide</t>
  </si>
  <si>
    <t>Health Board</t>
  </si>
  <si>
    <t>Q2: Apr - Jun</t>
  </si>
  <si>
    <t>Q3: Jul - Sep</t>
  </si>
  <si>
    <t>Q4: Oct - Dec</t>
  </si>
  <si>
    <t>Q1: Jan - Mar</t>
  </si>
  <si>
    <t>Total</t>
  </si>
  <si>
    <t>Golden Jubilee</t>
  </si>
  <si>
    <t xml:space="preserve">Bed Days </t>
  </si>
  <si>
    <t xml:space="preserve">Hospital Spells </t>
  </si>
  <si>
    <t xml:space="preserve">Mean Hospital LOS </t>
  </si>
  <si>
    <t>NHS Ayrshire &amp; Arran</t>
  </si>
  <si>
    <t>NHS Borders</t>
  </si>
  <si>
    <t>NHS Dumfries &amp; Galloway</t>
  </si>
  <si>
    <t>NHS Fife</t>
  </si>
  <si>
    <t>NHS Forth Valley</t>
  </si>
  <si>
    <t>NHS Grampian</t>
  </si>
  <si>
    <t>NHS Greater Glasgow &amp; Clyde</t>
  </si>
  <si>
    <t>NHS Highland</t>
  </si>
  <si>
    <t>NHS Lanarkshire</t>
  </si>
  <si>
    <t>NHS Lothian</t>
  </si>
  <si>
    <t>NHS Orkney</t>
  </si>
  <si>
    <t>NHS Shetland</t>
  </si>
  <si>
    <t>NHS Tayside</t>
  </si>
  <si>
    <t>NHS Western Isles</t>
  </si>
  <si>
    <t>Scotland</t>
  </si>
  <si>
    <t>Example from Discovery</t>
  </si>
  <si>
    <t>Definition as per Discovery indicator, see tab Definition Mean Hospital Stay for example and definitions.</t>
  </si>
  <si>
    <t xml:space="preserve">62 Day Cancer - Referral to First treatment </t>
  </si>
  <si>
    <t>62 Day Cancer - Referral to First treatment (Definitions as per published statistics)</t>
  </si>
  <si>
    <t>A&amp;E 4-Hour Performance (%)</t>
  </si>
  <si>
    <t>A&amp;E 4-Hour Performance (%)
(Definitions as per Core Sites, unplanned attendances only)</t>
  </si>
  <si>
    <t>Date Range: Hospital Spell Discharge Date between April 2019 and March 2021</t>
  </si>
  <si>
    <t>Data Source: SMR01 and SMR01-01E (GLS)</t>
  </si>
  <si>
    <t>Date Data Extracted: 22/06/2021</t>
  </si>
  <si>
    <t xml:space="preserve">Admission Type: is based on the Admission Type recorded on the admitting episode of the Hospital Spell.  </t>
  </si>
  <si>
    <t>Non Elective Activity excludes Elective Admission Types 10, 11, 12 and 19.</t>
  </si>
  <si>
    <t>SMR Data Completeness Estimates as at 12th May 2021</t>
  </si>
  <si>
    <t>Definitions as per RAPID Datamart used in System Watch</t>
  </si>
  <si>
    <t>Total Emergency Admissions
(Definitions as per RAPID Datamart used in System Watch)</t>
  </si>
  <si>
    <t>Psychological Therapies - Performance against the 18 week standard (%) (Definitions as per published statistics)</t>
  </si>
  <si>
    <t xml:space="preserve">31 Day Cancer – Decision to treat to first treatment </t>
  </si>
  <si>
    <t>31 Day Cancer – Decision to treat to first treatment 
(Definitions as per published statistics)</t>
  </si>
  <si>
    <t xml:space="preserve">CAMHS - First Treatment Appointments (patients treated within 52 weeks of referral) </t>
  </si>
  <si>
    <t xml:space="preserve">CAMHS - Backlog First Treatment Appointments (patients treated after waiting 52+ weeks, if applicable) </t>
  </si>
  <si>
    <t>CAMHS - Performance against the 18 week standard (%)</t>
  </si>
  <si>
    <t xml:space="preserve">Psychological Therapies  - First Treatment Appointments (patients treated within 52 weeks of referral) </t>
  </si>
  <si>
    <t xml:space="preserve">Psychological Therapies - Backlog First Treatment Appointments (patients treated after waiting 52+ weeks, if applicable) </t>
  </si>
  <si>
    <t>Psychological Therapies - Performance against the 18 week standard (%)</t>
  </si>
  <si>
    <t>CAMHS - First Treatment Appointments (patients treated within 52 weeks of referral)(Definitions as per published statistics)</t>
  </si>
  <si>
    <t>CAMHS - Backlog First Treatment Appointments (patients treated after waiting 52+ weeks, if applicable) (Definitions as per published statistics)</t>
  </si>
  <si>
    <t>CAMHS - Performance against the 18 week standard (%) (Definitions as per published statistics)</t>
  </si>
  <si>
    <t>Psychological Therapies - Backlog First Treatment Appointments (patients treated after waiting 52+ weeks, if applicable) (Definitions as per published statistics)</t>
  </si>
  <si>
    <r>
      <t xml:space="preserve">Quarter ending 30/09/2021 </t>
    </r>
    <r>
      <rPr>
        <b/>
        <vertAlign val="superscript"/>
        <sz val="12"/>
        <rFont val="Arial"/>
        <family val="2"/>
      </rPr>
      <t>1</t>
    </r>
  </si>
  <si>
    <t>Actuals</t>
  </si>
  <si>
    <t>Projections</t>
  </si>
  <si>
    <r>
      <t xml:space="preserve">Psychological Therapies  - First Treatment Appointments (patients treated within 52 weeks of referral) (Definitions as per published statistics) </t>
    </r>
    <r>
      <rPr>
        <vertAlign val="superscript"/>
        <sz val="12"/>
        <rFont val="Arial"/>
        <family val="2"/>
      </rPr>
      <t>2</t>
    </r>
  </si>
  <si>
    <r>
      <rPr>
        <vertAlign val="superscript"/>
        <sz val="12"/>
        <rFont val="Arial"/>
        <family val="2"/>
      </rPr>
      <t>2</t>
    </r>
    <r>
      <rPr>
        <sz val="12"/>
        <rFont val="Arial"/>
        <family val="2"/>
      </rPr>
      <t xml:space="preserve"> BAS actually saw 7 patients not 1 so total 588 not 582 as reported</t>
    </r>
  </si>
  <si>
    <t>Assumptions</t>
  </si>
  <si>
    <t>Actual Q ending 30/6/21 and projections for rest of quarters based on 2019 100% completed pathways</t>
  </si>
  <si>
    <t>For qtr ending 30-9-2021 actuals up to 31/8 used and then pro-rata’ed the last month
For qtr ending 31-12-2021 used latest qtr and adjusted for days in qtr
For qtr ending 31-03-2022 used latest qtr and adjusted for days in qtr</t>
  </si>
  <si>
    <t>For qtr ending 30-9-2021 actuals up to 31/8 used and then pro-rata’ed the last month
For qtr ending 31-12-2021 used qtr ending 30-6-2021 and adjusted for days in qtr
For qtr ending 31-03-2022 used qtr ending 30-6-2021 and adjusted for days in qtr</t>
  </si>
  <si>
    <t>This reflects an improvement following recruitment to both secondary, community and social care capacity during Q3 which we would aim to sustain through Q4.</t>
  </si>
  <si>
    <t>Patients over 52 weeks are calculated from the queue as at 31/07/21 and assuming patients will be treated in turn and the treatments above per quarter are met</t>
  </si>
  <si>
    <t>Month ending 31/08/2021</t>
  </si>
  <si>
    <t>Projection based on the current situation and known staffing resources going forward</t>
  </si>
  <si>
    <t>Projection based on the current situation and staffing recruitment issues going forward</t>
  </si>
  <si>
    <t>Qs 2-4 projected on capacity calculations for new treatments within each PT team month by month and factoring in staff changes during these periods</t>
  </si>
  <si>
    <t>Qs 2-4 projected on capacity calculations for new treatments within CAMHS  month by month and factoring in staff changes during these periods (Nursing and PT)</t>
  </si>
  <si>
    <t>For qtr ending 30-9-2021 actuals up to 31/8 used and then pro-rata’ed the last month. Projection for future quarters based on strraight line from last two quarters.</t>
  </si>
  <si>
    <r>
      <rPr>
        <vertAlign val="superscript"/>
        <sz val="12"/>
        <rFont val="Arial"/>
        <family val="2"/>
      </rPr>
      <t>1</t>
    </r>
    <r>
      <rPr>
        <sz val="12"/>
        <rFont val="Arial"/>
        <family val="2"/>
      </rPr>
      <t xml:space="preserve"> Data up to August 2021. (DDs as at national census point 26/08/21)</t>
    </r>
  </si>
  <si>
    <t>The period the projection is based on is the 26 weeks to March 21 and assumes that demenad will be driven by the increased unscheduled care demend in health and social care, increased acuity and the associated conversion from health to social care demand</t>
  </si>
</sst>
</file>

<file path=xl/styles.xml><?xml version="1.0" encoding="utf-8"?>
<styleSheet xmlns="http://schemas.openxmlformats.org/spreadsheetml/2006/main">
  <numFmts count="3">
    <numFmt numFmtId="164" formatCode="#,##0;s\u\p\p\ressed"/>
    <numFmt numFmtId="165" formatCode="#,##0.0;s\u\p\p\ressed"/>
    <numFmt numFmtId="166" formatCode="0.0%"/>
  </numFmts>
  <fonts count="19">
    <font>
      <sz val="11"/>
      <color theme="1"/>
      <name val="Calibri"/>
      <family val="2"/>
      <scheme val="minor"/>
    </font>
    <font>
      <sz val="12"/>
      <name val="Arial"/>
      <family val="2"/>
    </font>
    <font>
      <sz val="11"/>
      <color rgb="FF000000"/>
      <name val="Calibri"/>
      <family val="2"/>
      <scheme val="minor"/>
    </font>
    <font>
      <sz val="11"/>
      <color theme="1"/>
      <name val="Calibri"/>
      <family val="2"/>
      <scheme val="minor"/>
    </font>
    <font>
      <b/>
      <sz val="12"/>
      <name val="Arial"/>
      <family val="2"/>
    </font>
    <font>
      <u/>
      <sz val="11"/>
      <color theme="10"/>
      <name val="Calibri"/>
      <family val="2"/>
      <scheme val="minor"/>
    </font>
    <font>
      <sz val="12"/>
      <color theme="1"/>
      <name val="Arial"/>
      <family val="2"/>
    </font>
    <font>
      <b/>
      <sz val="12"/>
      <color theme="1"/>
      <name val="Arial"/>
      <family val="2"/>
    </font>
    <font>
      <b/>
      <sz val="14"/>
      <color theme="1"/>
      <name val="Calibri"/>
      <family val="2"/>
      <scheme val="minor"/>
    </font>
    <font>
      <b/>
      <u/>
      <sz val="14"/>
      <color theme="1"/>
      <name val="Calibri"/>
      <family val="2"/>
      <scheme val="minor"/>
    </font>
    <font>
      <sz val="14"/>
      <color theme="1"/>
      <name val="Calibri"/>
      <family val="2"/>
      <scheme val="minor"/>
    </font>
    <font>
      <u/>
      <sz val="11"/>
      <color rgb="FF0070C0"/>
      <name val="Calibri"/>
      <family val="2"/>
      <scheme val="minor"/>
    </font>
    <font>
      <sz val="11"/>
      <color rgb="FF0070C0"/>
      <name val="Calibri"/>
      <family val="2"/>
      <scheme val="minor"/>
    </font>
    <font>
      <b/>
      <u/>
      <sz val="11"/>
      <color theme="1"/>
      <name val="Calibri"/>
      <family val="2"/>
      <scheme val="minor"/>
    </font>
    <font>
      <b/>
      <sz val="11"/>
      <color rgb="FFFF0000"/>
      <name val="Calibri"/>
      <family val="2"/>
      <scheme val="minor"/>
    </font>
    <font>
      <sz val="11"/>
      <color rgb="FF555555"/>
      <name val="Calibri"/>
      <family val="2"/>
    </font>
    <font>
      <b/>
      <vertAlign val="superscript"/>
      <sz val="12"/>
      <name val="Arial"/>
      <family val="2"/>
    </font>
    <font>
      <vertAlign val="superscript"/>
      <sz val="12"/>
      <name val="Arial"/>
      <family val="2"/>
    </font>
    <font>
      <sz val="11"/>
      <color rgb="FF1F497D"/>
      <name val="Calibri"/>
      <family val="2"/>
      <scheme val="minor"/>
    </font>
  </fonts>
  <fills count="5">
    <fill>
      <patternFill patternType="none"/>
    </fill>
    <fill>
      <patternFill patternType="gray125"/>
    </fill>
    <fill>
      <patternFill patternType="solid">
        <fgColor theme="0" tint="-0.14996795556505021"/>
        <bgColor indexed="64"/>
      </patternFill>
    </fill>
    <fill>
      <patternFill patternType="solid">
        <fgColor theme="8" tint="0.39997558519241921"/>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bottom/>
      <diagonal/>
    </border>
    <border>
      <left style="thin">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thin">
        <color indexed="64"/>
      </left>
      <right style="thin">
        <color indexed="64"/>
      </right>
      <top/>
      <bottom/>
      <diagonal/>
    </border>
  </borders>
  <cellStyleXfs count="6">
    <xf numFmtId="0" fontId="0" fillId="0" borderId="0"/>
    <xf numFmtId="0" fontId="2" fillId="0" borderId="0"/>
    <xf numFmtId="0" fontId="3" fillId="0" borderId="0"/>
    <xf numFmtId="0" fontId="3" fillId="0" borderId="0"/>
    <xf numFmtId="0" fontId="5" fillId="0" borderId="0" applyNumberFormat="0" applyFill="0" applyBorder="0" applyAlignment="0" applyProtection="0"/>
    <xf numFmtId="9" fontId="3" fillId="0" borderId="0" applyFont="0" applyFill="0" applyBorder="0" applyAlignment="0" applyProtection="0"/>
  </cellStyleXfs>
  <cellXfs count="84">
    <xf numFmtId="0" fontId="0" fillId="0" borderId="0" xfId="0"/>
    <xf numFmtId="0" fontId="1" fillId="0" borderId="0" xfId="0" applyFont="1"/>
    <xf numFmtId="0" fontId="5" fillId="0" borderId="0" xfId="4" applyFill="1" applyAlignment="1">
      <alignment horizontal="center" wrapText="1"/>
    </xf>
    <xf numFmtId="0" fontId="0" fillId="0" borderId="0" xfId="0" applyFont="1"/>
    <xf numFmtId="0" fontId="1" fillId="0" borderId="0" xfId="0" applyFont="1" applyBorder="1"/>
    <xf numFmtId="0" fontId="4" fillId="0" borderId="8" xfId="0" applyFont="1" applyFill="1" applyBorder="1" applyAlignment="1">
      <alignment vertical="center"/>
    </xf>
    <xf numFmtId="0" fontId="1" fillId="0" borderId="12" xfId="0" applyFont="1" applyFill="1" applyBorder="1" applyAlignment="1">
      <alignment vertical="center" wrapText="1"/>
    </xf>
    <xf numFmtId="0" fontId="1" fillId="0" borderId="13" xfId="0" applyFont="1" applyFill="1" applyBorder="1" applyAlignment="1">
      <alignment vertical="center" wrapText="1"/>
    </xf>
    <xf numFmtId="0" fontId="1" fillId="0" borderId="8" xfId="0" applyFont="1" applyFill="1" applyBorder="1"/>
    <xf numFmtId="0" fontId="7" fillId="0" borderId="0" xfId="0" applyFont="1"/>
    <xf numFmtId="0" fontId="1" fillId="0" borderId="4" xfId="0" applyFont="1" applyFill="1" applyBorder="1" applyAlignment="1">
      <alignment vertical="top" wrapText="1"/>
    </xf>
    <xf numFmtId="0" fontId="6" fillId="0" borderId="0" xfId="0" applyFont="1" applyAlignment="1">
      <alignment vertical="top"/>
    </xf>
    <xf numFmtId="0" fontId="1" fillId="0" borderId="3" xfId="0" applyFont="1" applyFill="1" applyBorder="1" applyAlignment="1">
      <alignment vertical="top" wrapText="1"/>
    </xf>
    <xf numFmtId="0" fontId="6" fillId="0" borderId="7" xfId="0" applyFont="1" applyBorder="1" applyAlignment="1">
      <alignment vertical="top" wrapText="1"/>
    </xf>
    <xf numFmtId="0" fontId="6" fillId="0" borderId="0" xfId="0" applyFont="1" applyFill="1" applyBorder="1" applyAlignment="1">
      <alignment vertical="top" wrapText="1"/>
    </xf>
    <xf numFmtId="0" fontId="8" fillId="0" borderId="0" xfId="0" applyFont="1"/>
    <xf numFmtId="0" fontId="9" fillId="0" borderId="0" xfId="0" applyFont="1"/>
    <xf numFmtId="0" fontId="5" fillId="0" borderId="0" xfId="4"/>
    <xf numFmtId="0" fontId="10" fillId="0" borderId="0" xfId="0" applyFont="1"/>
    <xf numFmtId="0" fontId="11" fillId="0" borderId="0" xfId="4" applyFont="1"/>
    <xf numFmtId="0" fontId="12" fillId="0" borderId="0" xfId="0" applyFont="1"/>
    <xf numFmtId="0" fontId="0" fillId="0" borderId="0" xfId="0" applyAlignment="1">
      <alignment wrapText="1"/>
    </xf>
    <xf numFmtId="0" fontId="13" fillId="0" borderId="0" xfId="0" applyFont="1"/>
    <xf numFmtId="0" fontId="0" fillId="2" borderId="1" xfId="0" applyFill="1" applyBorder="1"/>
    <xf numFmtId="0" fontId="0" fillId="2" borderId="1" xfId="0" applyFill="1" applyBorder="1" applyAlignment="1">
      <alignment horizontal="right"/>
    </xf>
    <xf numFmtId="0" fontId="14" fillId="0" borderId="0" xfId="0" applyFont="1"/>
    <xf numFmtId="0" fontId="6" fillId="0" borderId="0" xfId="0" applyFont="1" applyFill="1" applyAlignment="1">
      <alignment vertical="top"/>
    </xf>
    <xf numFmtId="0" fontId="0" fillId="0" borderId="0" xfId="0" applyAlignment="1">
      <alignment horizontal="left" wrapText="1"/>
    </xf>
    <xf numFmtId="0" fontId="0" fillId="0" borderId="0" xfId="0" applyAlignment="1"/>
    <xf numFmtId="0" fontId="0" fillId="2" borderId="1" xfId="0" applyNumberFormat="1" applyFill="1" applyBorder="1" applyAlignment="1">
      <alignment horizontal="right"/>
    </xf>
    <xf numFmtId="0" fontId="15" fillId="0" borderId="1" xfId="0" applyFont="1" applyBorder="1" applyAlignment="1">
      <alignment horizontal="left" vertical="top"/>
    </xf>
    <xf numFmtId="164" fontId="15" fillId="0" borderId="1" xfId="0" applyNumberFormat="1" applyFont="1" applyBorder="1" applyAlignment="1">
      <alignment vertical="center"/>
    </xf>
    <xf numFmtId="165" fontId="15" fillId="0" borderId="1" xfId="0" applyNumberFormat="1" applyFont="1" applyBorder="1" applyAlignment="1">
      <alignment vertical="center"/>
    </xf>
    <xf numFmtId="0" fontId="1" fillId="0" borderId="16" xfId="0" applyFont="1" applyFill="1" applyBorder="1" applyAlignment="1">
      <alignment vertical="center" wrapText="1"/>
    </xf>
    <xf numFmtId="0" fontId="1" fillId="0" borderId="16" xfId="0" applyFont="1" applyFill="1" applyBorder="1" applyAlignment="1">
      <alignment vertical="top" wrapText="1"/>
    </xf>
    <xf numFmtId="0" fontId="1" fillId="0" borderId="17" xfId="0" applyFont="1" applyBorder="1" applyAlignment="1">
      <alignment horizontal="center"/>
    </xf>
    <xf numFmtId="0" fontId="1" fillId="0" borderId="18" xfId="0" applyFont="1" applyBorder="1" applyAlignment="1">
      <alignment horizontal="center"/>
    </xf>
    <xf numFmtId="0" fontId="1" fillId="0" borderId="7"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xf numFmtId="0" fontId="1" fillId="0" borderId="19" xfId="0" applyFont="1" applyBorder="1" applyAlignment="1">
      <alignment horizontal="center"/>
    </xf>
    <xf numFmtId="0" fontId="1" fillId="0" borderId="20" xfId="0" applyFont="1" applyFill="1" applyBorder="1" applyAlignment="1">
      <alignment vertical="center" wrapText="1"/>
    </xf>
    <xf numFmtId="1" fontId="1" fillId="0" borderId="2" xfId="0" applyNumberFormat="1" applyFont="1" applyBorder="1" applyAlignment="1">
      <alignment horizontal="center"/>
    </xf>
    <xf numFmtId="1" fontId="1" fillId="0" borderId="10" xfId="0" applyNumberFormat="1" applyFont="1" applyBorder="1" applyAlignment="1">
      <alignment horizontal="center"/>
    </xf>
    <xf numFmtId="0" fontId="1" fillId="0" borderId="10" xfId="0" applyFont="1" applyBorder="1" applyAlignment="1">
      <alignment horizontal="center"/>
    </xf>
    <xf numFmtId="0" fontId="1" fillId="0" borderId="9" xfId="0" applyFont="1" applyBorder="1" applyAlignment="1">
      <alignment horizontal="center"/>
    </xf>
    <xf numFmtId="10" fontId="1" fillId="0" borderId="10" xfId="5" applyNumberFormat="1" applyFont="1" applyBorder="1" applyAlignment="1">
      <alignment horizontal="center"/>
    </xf>
    <xf numFmtId="16" fontId="4" fillId="3" borderId="1" xfId="0" applyNumberFormat="1" applyFont="1" applyFill="1" applyBorder="1" applyAlignment="1">
      <alignment horizontal="center" vertical="center" wrapText="1"/>
    </xf>
    <xf numFmtId="0" fontId="1" fillId="3" borderId="0" xfId="0" applyFont="1" applyFill="1"/>
    <xf numFmtId="0" fontId="1" fillId="4" borderId="0" xfId="0" applyFont="1" applyFill="1"/>
    <xf numFmtId="16" fontId="4" fillId="4" borderId="1" xfId="0" applyNumberFormat="1" applyFont="1" applyFill="1" applyBorder="1" applyAlignment="1">
      <alignment horizontal="center" vertical="center" wrapText="1"/>
    </xf>
    <xf numFmtId="16" fontId="4" fillId="4" borderId="8" xfId="0" applyNumberFormat="1" applyFont="1" applyFill="1" applyBorder="1" applyAlignment="1">
      <alignment horizontal="center" vertical="center" wrapText="1"/>
    </xf>
    <xf numFmtId="16" fontId="4" fillId="4" borderId="6" xfId="0" applyNumberFormat="1" applyFont="1" applyFill="1" applyBorder="1" applyAlignment="1">
      <alignment horizontal="center" vertical="center" wrapText="1"/>
    </xf>
    <xf numFmtId="16" fontId="4" fillId="4" borderId="11" xfId="0" applyNumberFormat="1" applyFont="1" applyFill="1" applyBorder="1" applyAlignment="1">
      <alignment horizontal="center" vertical="center" wrapText="1"/>
    </xf>
    <xf numFmtId="0" fontId="1" fillId="0" borderId="4" xfId="0" applyFont="1" applyFill="1" applyBorder="1" applyAlignment="1">
      <alignment horizontal="center"/>
    </xf>
    <xf numFmtId="0" fontId="1" fillId="0" borderId="5" xfId="0" applyFont="1" applyBorder="1" applyAlignment="1">
      <alignment horizontal="center"/>
    </xf>
    <xf numFmtId="0" fontId="1" fillId="0" borderId="3" xfId="0" applyFont="1" applyFill="1" applyBorder="1" applyAlignment="1">
      <alignment horizontal="center"/>
    </xf>
    <xf numFmtId="0" fontId="1" fillId="0" borderId="10" xfId="0" quotePrefix="1" applyFont="1" applyBorder="1" applyAlignment="1">
      <alignment horizontal="center"/>
    </xf>
    <xf numFmtId="166" fontId="1" fillId="0" borderId="4" xfId="0" applyNumberFormat="1" applyFont="1" applyFill="1" applyBorder="1" applyAlignment="1">
      <alignment horizontal="center"/>
    </xf>
    <xf numFmtId="166" fontId="1" fillId="0" borderId="9" xfId="0" applyNumberFormat="1" applyFont="1" applyBorder="1" applyAlignment="1">
      <alignment horizontal="center"/>
    </xf>
    <xf numFmtId="0" fontId="1" fillId="0" borderId="4" xfId="0" applyFont="1" applyFill="1" applyBorder="1" applyAlignment="1">
      <alignment horizontal="center" wrapText="1"/>
    </xf>
    <xf numFmtId="166" fontId="1" fillId="0" borderId="2" xfId="0" applyNumberFormat="1" applyFont="1" applyBorder="1" applyAlignment="1">
      <alignment horizontal="center"/>
    </xf>
    <xf numFmtId="166" fontId="1" fillId="0" borderId="10" xfId="0" applyNumberFormat="1" applyFont="1" applyBorder="1" applyAlignment="1">
      <alignment horizontal="center"/>
    </xf>
    <xf numFmtId="166" fontId="1" fillId="0" borderId="3" xfId="5" applyNumberFormat="1" applyFont="1" applyBorder="1" applyAlignment="1">
      <alignment horizontal="center"/>
    </xf>
    <xf numFmtId="166" fontId="1" fillId="0" borderId="19" xfId="0" applyNumberFormat="1" applyFont="1" applyBorder="1" applyAlignment="1">
      <alignment horizontal="center"/>
    </xf>
    <xf numFmtId="166" fontId="1" fillId="0" borderId="17" xfId="0" applyNumberFormat="1" applyFont="1" applyBorder="1" applyAlignment="1">
      <alignment horizontal="center"/>
    </xf>
    <xf numFmtId="166" fontId="1" fillId="0" borderId="18" xfId="0" applyNumberFormat="1" applyFont="1" applyBorder="1" applyAlignment="1">
      <alignment horizontal="center"/>
    </xf>
    <xf numFmtId="166" fontId="1" fillId="0" borderId="7" xfId="0" applyNumberFormat="1" applyFont="1" applyBorder="1" applyAlignment="1">
      <alignment horizontal="center"/>
    </xf>
    <xf numFmtId="0" fontId="1" fillId="0" borderId="2" xfId="0" applyFont="1" applyFill="1" applyBorder="1" applyAlignment="1">
      <alignment horizontal="center"/>
    </xf>
    <xf numFmtId="0" fontId="1" fillId="0" borderId="10" xfId="0" applyFont="1" applyFill="1" applyBorder="1" applyAlignment="1">
      <alignment horizontal="center"/>
    </xf>
    <xf numFmtId="9" fontId="1" fillId="0" borderId="5" xfId="0" applyNumberFormat="1" applyFont="1" applyBorder="1" applyAlignment="1">
      <alignment horizontal="center"/>
    </xf>
    <xf numFmtId="9" fontId="1" fillId="0" borderId="9" xfId="0" applyNumberFormat="1" applyFont="1" applyBorder="1" applyAlignment="1">
      <alignment horizontal="center"/>
    </xf>
    <xf numFmtId="0" fontId="1" fillId="0" borderId="10" xfId="0" applyFont="1" applyFill="1" applyBorder="1" applyAlignment="1">
      <alignment horizontal="left" wrapText="1"/>
    </xf>
    <xf numFmtId="0" fontId="18" fillId="0" borderId="0" xfId="0" applyFont="1" applyAlignment="1">
      <alignment vertical="center"/>
    </xf>
    <xf numFmtId="1" fontId="1" fillId="0" borderId="0" xfId="0" applyNumberFormat="1" applyFont="1" applyBorder="1"/>
    <xf numFmtId="0" fontId="1" fillId="0" borderId="10" xfId="0" applyFont="1" applyFill="1" applyBorder="1" applyAlignment="1">
      <alignment horizontal="left" vertical="top" wrapText="1"/>
    </xf>
    <xf numFmtId="0" fontId="1" fillId="0" borderId="5" xfId="0" applyFont="1" applyFill="1" applyBorder="1" applyAlignment="1">
      <alignment horizontal="center"/>
    </xf>
    <xf numFmtId="0" fontId="1" fillId="0" borderId="9" xfId="0" applyFont="1" applyFill="1" applyBorder="1" applyAlignment="1">
      <alignment horizontal="center"/>
    </xf>
    <xf numFmtId="0" fontId="1" fillId="0" borderId="0" xfId="0" applyFont="1" applyFill="1" applyBorder="1"/>
    <xf numFmtId="0" fontId="1" fillId="0" borderId="9" xfId="0" quotePrefix="1" applyFont="1" applyFill="1" applyBorder="1" applyAlignment="1">
      <alignment horizontal="center"/>
    </xf>
    <xf numFmtId="0" fontId="14" fillId="0" borderId="0" xfId="0" applyFont="1" applyAlignment="1">
      <alignment horizontal="left" wrapText="1"/>
    </xf>
    <xf numFmtId="0" fontId="0" fillId="0" borderId="0" xfId="0" applyAlignment="1">
      <alignment horizontal="left" wrapText="1"/>
    </xf>
    <xf numFmtId="0" fontId="0" fillId="2" borderId="14" xfId="0" applyFill="1" applyBorder="1" applyAlignment="1">
      <alignment horizontal="right"/>
    </xf>
    <xf numFmtId="0" fontId="0" fillId="2" borderId="15" xfId="0" applyFill="1" applyBorder="1" applyAlignment="1">
      <alignment horizontal="right"/>
    </xf>
  </cellXfs>
  <cellStyles count="6">
    <cellStyle name="Hyperlink" xfId="4" builtinId="8"/>
    <cellStyle name="Normal" xfId="0" builtinId="0"/>
    <cellStyle name="Normal 2" xfId="1"/>
    <cellStyle name="Normal 6" xfId="3"/>
    <cellStyle name="Normal 7" xfId="2"/>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82550</xdr:colOff>
      <xdr:row>12</xdr:row>
      <xdr:rowOff>165100</xdr:rowOff>
    </xdr:from>
    <xdr:to>
      <xdr:col>8</xdr:col>
      <xdr:colOff>237036</xdr:colOff>
      <xdr:row>34</xdr:row>
      <xdr:rowOff>12700</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82550" y="2578100"/>
          <a:ext cx="5031286" cy="3898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nssdiscovery.scot.nhs.uk/support/docs/Discovery-Hospital-Spell-Analysis-Dashboard-Guidance.pdf" TargetMode="External"/><Relationship Id="rId7" Type="http://schemas.openxmlformats.org/officeDocument/2006/relationships/drawing" Target="../drawings/drawing1.xml"/><Relationship Id="rId2" Type="http://schemas.openxmlformats.org/officeDocument/2006/relationships/hyperlink" Target="https://www.nssdiscovery.scot.nhs.uk/support/docs/Discovery-Registering-For-Access.pdf" TargetMode="External"/><Relationship Id="rId1" Type="http://schemas.openxmlformats.org/officeDocument/2006/relationships/hyperlink" Target="https://www.isdscotland.org/products-and-Services/Data-Support-and-Monitoring/SMR-Completeness/" TargetMode="External"/><Relationship Id="rId6" Type="http://schemas.openxmlformats.org/officeDocument/2006/relationships/printerSettings" Target="../printerSettings/printerSettings3.bin"/><Relationship Id="rId5" Type="http://schemas.openxmlformats.org/officeDocument/2006/relationships/hyperlink" Target="https://www.nssdiscovery.scot.nhs.uk/" TargetMode="External"/><Relationship Id="rId4" Type="http://schemas.openxmlformats.org/officeDocument/2006/relationships/hyperlink" Target="https://viz.nhsnss.scot.nhs.uk/t/Discovery/views/HospitalSpellAnalysisDashboardTreatment/HospitalSpellLandingPage" TargetMode="External"/></Relationships>
</file>

<file path=xl/worksheets/sheet1.xml><?xml version="1.0" encoding="utf-8"?>
<worksheet xmlns="http://schemas.openxmlformats.org/spreadsheetml/2006/main" xmlns:r="http://schemas.openxmlformats.org/officeDocument/2006/relationships">
  <dimension ref="A1:B19"/>
  <sheetViews>
    <sheetView zoomScale="90" zoomScaleNormal="90" zoomScaleSheetLayoutView="40" workbookViewId="0">
      <selection activeCell="B9" sqref="B9"/>
    </sheetView>
  </sheetViews>
  <sheetFormatPr defaultRowHeight="14.5"/>
  <cols>
    <col min="1" max="1" width="68.453125" style="3" customWidth="1"/>
    <col min="2" max="2" width="111.453125" style="3" customWidth="1"/>
    <col min="3" max="3" width="19" customWidth="1"/>
  </cols>
  <sheetData>
    <row r="1" spans="1:2" ht="15.5">
      <c r="A1" s="9" t="s">
        <v>10</v>
      </c>
      <c r="B1" s="9" t="s">
        <v>7</v>
      </c>
    </row>
    <row r="2" spans="1:2" ht="38.15" customHeight="1">
      <c r="A2" s="10" t="s">
        <v>12</v>
      </c>
      <c r="B2" s="11" t="s">
        <v>13</v>
      </c>
    </row>
    <row r="3" spans="1:2" ht="38.15" customHeight="1">
      <c r="A3" s="10" t="s">
        <v>60</v>
      </c>
      <c r="B3" s="26" t="s">
        <v>13</v>
      </c>
    </row>
    <row r="4" spans="1:2" ht="38.15" customHeight="1">
      <c r="A4" s="12" t="s">
        <v>11</v>
      </c>
      <c r="B4" s="11" t="s">
        <v>68</v>
      </c>
    </row>
    <row r="5" spans="1:2" ht="38.15" customHeight="1">
      <c r="A5" s="12" t="s">
        <v>15</v>
      </c>
      <c r="B5" s="14" t="s">
        <v>57</v>
      </c>
    </row>
    <row r="6" spans="1:2" ht="38.15" customHeight="1">
      <c r="A6" s="12" t="s">
        <v>71</v>
      </c>
      <c r="B6" s="11" t="s">
        <v>9</v>
      </c>
    </row>
    <row r="7" spans="1:2" ht="38.15" customHeight="1">
      <c r="A7" s="12" t="s">
        <v>58</v>
      </c>
      <c r="B7" s="26" t="s">
        <v>9</v>
      </c>
    </row>
    <row r="8" spans="1:2" ht="38.15" customHeight="1">
      <c r="A8" s="34" t="s">
        <v>73</v>
      </c>
      <c r="B8" s="26" t="s">
        <v>9</v>
      </c>
    </row>
    <row r="9" spans="1:2" ht="38.15" customHeight="1">
      <c r="A9" s="34" t="s">
        <v>74</v>
      </c>
      <c r="B9" s="26" t="s">
        <v>9</v>
      </c>
    </row>
    <row r="10" spans="1:2" ht="38.15" customHeight="1">
      <c r="A10" s="33" t="s">
        <v>75</v>
      </c>
      <c r="B10" s="26" t="s">
        <v>9</v>
      </c>
    </row>
    <row r="11" spans="1:2" ht="38.15" customHeight="1">
      <c r="A11" s="33" t="s">
        <v>76</v>
      </c>
      <c r="B11" s="26" t="s">
        <v>9</v>
      </c>
    </row>
    <row r="12" spans="1:2" ht="38.15" customHeight="1">
      <c r="A12" s="33" t="s">
        <v>77</v>
      </c>
      <c r="B12" s="26" t="s">
        <v>9</v>
      </c>
    </row>
    <row r="13" spans="1:2" ht="47.5" customHeight="1">
      <c r="A13" s="33" t="s">
        <v>78</v>
      </c>
      <c r="B13" s="26" t="s">
        <v>9</v>
      </c>
    </row>
    <row r="14" spans="1:2" ht="81.650000000000006" customHeight="1">
      <c r="A14" s="10" t="s">
        <v>8</v>
      </c>
      <c r="B14" s="13" t="s">
        <v>14</v>
      </c>
    </row>
    <row r="15" spans="1:2" ht="52.5" customHeight="1"/>
    <row r="16" spans="1:2" ht="52.5" customHeight="1"/>
    <row r="17" ht="52.5" customHeight="1"/>
    <row r="18" ht="52.5" customHeight="1"/>
    <row r="19" ht="52.5" customHeight="1"/>
  </sheetData>
  <pageMargins left="0.7" right="0.7" top="0.75" bottom="0.75" header="0.3" footer="0.3"/>
  <pageSetup paperSize="9" scale="58" orientation="landscape" horizontalDpi="90" verticalDpi="90" r:id="rId1"/>
</worksheet>
</file>

<file path=xl/worksheets/sheet2.xml><?xml version="1.0" encoding="utf-8"?>
<worksheet xmlns="http://schemas.openxmlformats.org/spreadsheetml/2006/main" xmlns:r="http://schemas.openxmlformats.org/officeDocument/2006/relationships">
  <sheetPr>
    <pageSetUpPr fitToPage="1"/>
  </sheetPr>
  <dimension ref="A1:J18"/>
  <sheetViews>
    <sheetView tabSelected="1" zoomScale="70" zoomScaleNormal="70" zoomScaleSheetLayoutView="40" workbookViewId="0">
      <selection activeCell="E19" sqref="E19"/>
    </sheetView>
  </sheetViews>
  <sheetFormatPr defaultColWidth="28.1796875" defaultRowHeight="29.25" customHeight="1"/>
  <cols>
    <col min="1" max="1" width="85.453125" style="1" customWidth="1"/>
    <col min="2" max="5" width="15.7265625" style="1" customWidth="1"/>
    <col min="6" max="6" width="3.1796875" style="1" customWidth="1"/>
    <col min="7" max="7" width="15.1796875" style="1" customWidth="1"/>
    <col min="8" max="8" width="55.54296875" style="1" customWidth="1"/>
    <col min="9" max="16384" width="28.1796875" style="1"/>
  </cols>
  <sheetData>
    <row r="1" spans="1:10" ht="48.5">
      <c r="A1" s="5" t="s">
        <v>19</v>
      </c>
      <c r="B1" s="47" t="s">
        <v>1</v>
      </c>
      <c r="C1" s="50" t="s">
        <v>83</v>
      </c>
      <c r="D1" s="50" t="s">
        <v>2</v>
      </c>
      <c r="E1" s="51" t="s">
        <v>0</v>
      </c>
      <c r="F1" s="4"/>
      <c r="G1" s="47" t="s">
        <v>83</v>
      </c>
      <c r="H1" s="51" t="s">
        <v>88</v>
      </c>
      <c r="I1" s="4"/>
      <c r="J1" s="4"/>
    </row>
    <row r="2" spans="1:10" ht="93">
      <c r="A2" s="6" t="s">
        <v>16</v>
      </c>
      <c r="B2" s="54">
        <v>7633</v>
      </c>
      <c r="C2" s="55">
        <v>7960</v>
      </c>
      <c r="D2" s="55">
        <v>7960</v>
      </c>
      <c r="E2" s="45">
        <v>7785</v>
      </c>
      <c r="F2" s="4"/>
      <c r="G2" s="45">
        <v>5336</v>
      </c>
      <c r="H2" s="72" t="s">
        <v>90</v>
      </c>
      <c r="I2" s="4"/>
      <c r="J2" s="4"/>
    </row>
    <row r="3" spans="1:10" ht="46.5">
      <c r="A3" s="6" t="s">
        <v>61</v>
      </c>
      <c r="B3" s="58">
        <v>0.83299999999999996</v>
      </c>
      <c r="C3" s="70">
        <v>0.8</v>
      </c>
      <c r="D3" s="70">
        <v>0.85</v>
      </c>
      <c r="E3" s="71">
        <v>0.85</v>
      </c>
      <c r="F3" s="4"/>
      <c r="G3" s="59">
        <v>0.81100000000000005</v>
      </c>
      <c r="H3" s="72" t="s">
        <v>92</v>
      </c>
      <c r="J3" s="4"/>
    </row>
    <row r="4" spans="1:10" ht="93">
      <c r="A4" s="7" t="s">
        <v>69</v>
      </c>
      <c r="B4" s="56">
        <v>2447</v>
      </c>
      <c r="C4" s="39">
        <v>2138</v>
      </c>
      <c r="D4" s="39">
        <v>2474</v>
      </c>
      <c r="E4" s="44">
        <v>2420</v>
      </c>
      <c r="F4" s="4"/>
      <c r="G4" s="45">
        <v>1433</v>
      </c>
      <c r="H4" s="72" t="s">
        <v>91</v>
      </c>
      <c r="I4" s="73"/>
      <c r="J4" s="4"/>
    </row>
    <row r="5" spans="1:10" ht="46.5" customHeight="1">
      <c r="A5" s="7" t="s">
        <v>17</v>
      </c>
      <c r="B5" s="56">
        <v>8.3000000000000007</v>
      </c>
      <c r="C5" s="39">
        <v>8.3000000000000007</v>
      </c>
      <c r="D5" s="39">
        <v>8.3000000000000007</v>
      </c>
      <c r="E5" s="44">
        <v>8.3000000000000007</v>
      </c>
      <c r="F5" s="4"/>
      <c r="G5" s="44">
        <v>8.3000000000000007</v>
      </c>
      <c r="H5" s="75" t="s">
        <v>99</v>
      </c>
      <c r="I5" s="73"/>
      <c r="J5" s="4"/>
    </row>
    <row r="6" spans="1:10" ht="40.5" customHeight="1">
      <c r="A6" s="7" t="s">
        <v>72</v>
      </c>
      <c r="B6" s="56">
        <v>111</v>
      </c>
      <c r="C6" s="68">
        <v>147</v>
      </c>
      <c r="D6" s="68">
        <v>107</v>
      </c>
      <c r="E6" s="69">
        <v>132</v>
      </c>
      <c r="F6" s="4"/>
      <c r="G6" s="57">
        <f>32+27</f>
        <v>59</v>
      </c>
      <c r="H6" s="72" t="s">
        <v>89</v>
      </c>
      <c r="I6" s="4"/>
      <c r="J6" s="4"/>
    </row>
    <row r="7" spans="1:10" ht="37.5" customHeight="1">
      <c r="A7" s="7" t="s">
        <v>59</v>
      </c>
      <c r="B7" s="56">
        <v>76</v>
      </c>
      <c r="C7" s="68">
        <v>95</v>
      </c>
      <c r="D7" s="68">
        <v>73</v>
      </c>
      <c r="E7" s="69">
        <v>86</v>
      </c>
      <c r="F7" s="4"/>
      <c r="G7" s="57">
        <f>28+20</f>
        <v>48</v>
      </c>
      <c r="H7" s="72" t="s">
        <v>89</v>
      </c>
      <c r="I7" s="4"/>
      <c r="J7" s="4"/>
    </row>
    <row r="8" spans="1:10" ht="62">
      <c r="A8" s="33" t="s">
        <v>79</v>
      </c>
      <c r="B8" s="35">
        <v>96</v>
      </c>
      <c r="C8" s="36">
        <f>98-C9</f>
        <v>93</v>
      </c>
      <c r="D8" s="36">
        <f>103-D9</f>
        <v>94</v>
      </c>
      <c r="E8" s="37">
        <f>117-E9</f>
        <v>108</v>
      </c>
      <c r="F8" s="4"/>
      <c r="G8" s="37">
        <f>60-G9</f>
        <v>60</v>
      </c>
      <c r="H8" s="72" t="s">
        <v>98</v>
      </c>
      <c r="I8" s="4"/>
      <c r="J8" s="4"/>
    </row>
    <row r="9" spans="1:10" ht="56.25" customHeight="1">
      <c r="A9" s="33" t="s">
        <v>80</v>
      </c>
      <c r="B9" s="38">
        <v>6</v>
      </c>
      <c r="C9" s="39">
        <v>5</v>
      </c>
      <c r="D9" s="39">
        <v>9</v>
      </c>
      <c r="E9" s="44">
        <v>9</v>
      </c>
      <c r="F9" s="4"/>
      <c r="G9" s="44">
        <v>0</v>
      </c>
      <c r="H9" s="72" t="s">
        <v>93</v>
      </c>
      <c r="I9" s="4"/>
      <c r="J9" s="4"/>
    </row>
    <row r="10" spans="1:10" ht="37.5" customHeight="1">
      <c r="A10" s="33" t="s">
        <v>81</v>
      </c>
      <c r="B10" s="63">
        <f>55/102</f>
        <v>0.53921568627450978</v>
      </c>
      <c r="C10" s="64">
        <v>0.6</v>
      </c>
      <c r="D10" s="61">
        <v>0.5</v>
      </c>
      <c r="E10" s="62">
        <v>0.5</v>
      </c>
      <c r="F10" s="4"/>
      <c r="G10" s="46">
        <f>31/60</f>
        <v>0.51666666666666672</v>
      </c>
      <c r="H10" s="72" t="s">
        <v>96</v>
      </c>
      <c r="I10" s="4"/>
      <c r="J10" s="4"/>
    </row>
    <row r="11" spans="1:10" ht="46.5">
      <c r="A11" s="41" t="s">
        <v>86</v>
      </c>
      <c r="B11" s="40">
        <f>588-B12</f>
        <v>585</v>
      </c>
      <c r="C11" s="42">
        <f>597-C12</f>
        <v>589</v>
      </c>
      <c r="D11" s="42">
        <f>654-D12</f>
        <v>633</v>
      </c>
      <c r="E11" s="43">
        <f>668-E12</f>
        <v>640</v>
      </c>
      <c r="F11" s="4"/>
      <c r="G11" s="43">
        <f>162+212</f>
        <v>374</v>
      </c>
      <c r="H11" s="72" t="s">
        <v>97</v>
      </c>
      <c r="I11" s="74"/>
      <c r="J11" s="4"/>
    </row>
    <row r="12" spans="1:10" ht="46.5">
      <c r="A12" s="33" t="s">
        <v>82</v>
      </c>
      <c r="B12" s="38">
        <v>3</v>
      </c>
      <c r="C12" s="39">
        <v>8</v>
      </c>
      <c r="D12" s="39">
        <v>21</v>
      </c>
      <c r="E12" s="44">
        <v>28</v>
      </c>
      <c r="F12" s="4"/>
      <c r="G12" s="44">
        <v>5</v>
      </c>
      <c r="H12" s="72" t="s">
        <v>93</v>
      </c>
      <c r="I12" s="4"/>
      <c r="J12" s="4"/>
    </row>
    <row r="13" spans="1:10" ht="37.5" customHeight="1">
      <c r="A13" s="33" t="s">
        <v>70</v>
      </c>
      <c r="B13" s="65">
        <v>0.90890000000000004</v>
      </c>
      <c r="C13" s="66">
        <v>0.88</v>
      </c>
      <c r="D13" s="66">
        <v>0.85</v>
      </c>
      <c r="E13" s="67">
        <v>0.88</v>
      </c>
      <c r="F13" s="4"/>
      <c r="G13" s="67">
        <v>0.89600000000000002</v>
      </c>
      <c r="H13" s="72" t="s">
        <v>95</v>
      </c>
      <c r="I13" s="4"/>
      <c r="J13" s="4"/>
    </row>
    <row r="14" spans="1:10" ht="46.5">
      <c r="A14" s="8"/>
      <c r="B14" s="47" t="s">
        <v>3</v>
      </c>
      <c r="C14" s="52" t="s">
        <v>4</v>
      </c>
      <c r="D14" s="52" t="s">
        <v>5</v>
      </c>
      <c r="E14" s="53" t="s">
        <v>6</v>
      </c>
      <c r="F14" s="4"/>
      <c r="G14" s="47" t="s">
        <v>94</v>
      </c>
      <c r="H14" s="51" t="s">
        <v>88</v>
      </c>
      <c r="I14" s="4"/>
      <c r="J14" s="4"/>
    </row>
    <row r="15" spans="1:10" ht="112.5" customHeight="1">
      <c r="A15" s="6" t="s">
        <v>18</v>
      </c>
      <c r="B15" s="60">
        <v>45</v>
      </c>
      <c r="C15" s="76">
        <v>58</v>
      </c>
      <c r="D15" s="76">
        <v>36</v>
      </c>
      <c r="E15" s="77">
        <v>29</v>
      </c>
      <c r="F15" s="78"/>
      <c r="G15" s="79">
        <v>32</v>
      </c>
      <c r="H15" s="72" t="s">
        <v>101</v>
      </c>
      <c r="I15" s="4"/>
      <c r="J15" s="4"/>
    </row>
    <row r="16" spans="1:10" ht="29.25" customHeight="1">
      <c r="A16" s="2"/>
      <c r="F16" s="4"/>
      <c r="G16" s="4"/>
      <c r="H16" s="4"/>
      <c r="I16" s="4"/>
      <c r="J16" s="4"/>
    </row>
    <row r="17" spans="1:10" ht="29.25" customHeight="1">
      <c r="A17" s="1" t="s">
        <v>100</v>
      </c>
      <c r="B17" s="48" t="s">
        <v>84</v>
      </c>
      <c r="F17" s="4"/>
      <c r="H17" s="4"/>
      <c r="I17" s="4"/>
      <c r="J17" s="4"/>
    </row>
    <row r="18" spans="1:10" ht="29.25" customHeight="1">
      <c r="A18" s="1" t="s">
        <v>87</v>
      </c>
      <c r="B18" s="49" t="s">
        <v>85</v>
      </c>
    </row>
  </sheetData>
  <pageMargins left="0.70866141732283472" right="0.70866141732283472" top="0.74803149606299213" bottom="0.74803149606299213"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dimension ref="A1:AE60"/>
  <sheetViews>
    <sheetView showGridLines="0" topLeftCell="M1" workbookViewId="0">
      <selection activeCell="X19" sqref="X19"/>
    </sheetView>
  </sheetViews>
  <sheetFormatPr defaultRowHeight="14.5"/>
  <cols>
    <col min="14" max="14" width="11.453125" customWidth="1"/>
    <col min="15" max="15" width="27" customWidth="1"/>
    <col min="16" max="16" width="17.1796875" bestFit="1" customWidth="1"/>
    <col min="17" max="17" width="11.54296875" bestFit="1" customWidth="1"/>
    <col min="18" max="18" width="10.81640625" bestFit="1" customWidth="1"/>
    <col min="19" max="19" width="11.54296875" bestFit="1" customWidth="1"/>
    <col min="20" max="20" width="11.81640625" bestFit="1" customWidth="1"/>
    <col min="21" max="21" width="11.54296875" bestFit="1" customWidth="1"/>
    <col min="22" max="22" width="10.81640625" bestFit="1" customWidth="1"/>
    <col min="23" max="23" width="11.54296875" bestFit="1" customWidth="1"/>
    <col min="24" max="24" width="11.81640625" bestFit="1" customWidth="1"/>
    <col min="25" max="25" width="8.7265625" bestFit="1" customWidth="1"/>
    <col min="26" max="26" width="27.54296875" bestFit="1" customWidth="1"/>
    <col min="27" max="27" width="18.1796875" bestFit="1" customWidth="1"/>
    <col min="28" max="35" width="12.54296875" customWidth="1"/>
  </cols>
  <sheetData>
    <row r="1" spans="1:31" ht="18.5">
      <c r="A1" s="15" t="s">
        <v>20</v>
      </c>
      <c r="F1" s="25" t="s">
        <v>56</v>
      </c>
      <c r="O1" s="15" t="s">
        <v>20</v>
      </c>
      <c r="R1" s="80" t="s">
        <v>56</v>
      </c>
      <c r="S1" s="80"/>
    </row>
    <row r="2" spans="1:31" ht="18.5">
      <c r="A2" s="15" t="s">
        <v>62</v>
      </c>
      <c r="O2" s="15" t="s">
        <v>62</v>
      </c>
    </row>
    <row r="3" spans="1:31" ht="18.5">
      <c r="A3" s="15" t="s">
        <v>63</v>
      </c>
      <c r="O3" s="15" t="s">
        <v>63</v>
      </c>
    </row>
    <row r="4" spans="1:31" ht="18.5">
      <c r="A4" s="15" t="s">
        <v>64</v>
      </c>
      <c r="O4" s="15" t="s">
        <v>64</v>
      </c>
    </row>
    <row r="6" spans="1:31">
      <c r="A6" s="22" t="s">
        <v>7</v>
      </c>
      <c r="O6" s="22" t="s">
        <v>7</v>
      </c>
    </row>
    <row r="7" spans="1:31" ht="14.5" customHeight="1">
      <c r="A7" s="81" t="s">
        <v>21</v>
      </c>
      <c r="B7" s="81"/>
      <c r="C7" s="81"/>
      <c r="D7" s="81"/>
      <c r="E7" s="81"/>
      <c r="F7" s="81"/>
      <c r="G7" s="81"/>
      <c r="H7" s="81"/>
      <c r="I7" s="81"/>
      <c r="J7" s="81"/>
      <c r="K7" s="81"/>
      <c r="L7" s="81"/>
      <c r="M7" s="81"/>
      <c r="N7" s="28"/>
      <c r="O7" s="81" t="s">
        <v>21</v>
      </c>
      <c r="P7" s="81"/>
      <c r="Q7" s="81"/>
      <c r="R7" s="81"/>
      <c r="S7" s="81"/>
      <c r="T7" s="81"/>
      <c r="U7" s="81"/>
      <c r="V7" s="81"/>
      <c r="W7" s="81"/>
      <c r="X7" s="81"/>
      <c r="Y7" s="81"/>
      <c r="Z7" s="21"/>
      <c r="AA7" s="21"/>
      <c r="AB7" s="21"/>
      <c r="AC7" s="21"/>
      <c r="AD7" s="21"/>
      <c r="AE7" s="21"/>
    </row>
    <row r="8" spans="1:31">
      <c r="A8" s="81"/>
      <c r="B8" s="81"/>
      <c r="C8" s="81"/>
      <c r="D8" s="81"/>
      <c r="E8" s="81"/>
      <c r="F8" s="81"/>
      <c r="G8" s="81"/>
      <c r="H8" s="81"/>
      <c r="I8" s="81"/>
      <c r="J8" s="81"/>
      <c r="K8" s="81"/>
      <c r="L8" s="81"/>
      <c r="M8" s="81"/>
      <c r="N8" s="28"/>
      <c r="O8" s="81"/>
      <c r="P8" s="81"/>
      <c r="Q8" s="81"/>
      <c r="R8" s="81"/>
      <c r="S8" s="81"/>
      <c r="T8" s="81"/>
      <c r="U8" s="81"/>
      <c r="V8" s="81"/>
      <c r="W8" s="81"/>
      <c r="X8" s="81"/>
      <c r="Y8" s="81"/>
      <c r="Z8" s="21"/>
      <c r="AA8" s="21"/>
      <c r="AB8" s="21"/>
      <c r="AC8" s="21"/>
      <c r="AD8" s="21"/>
      <c r="AE8" s="21"/>
    </row>
    <row r="9" spans="1:31" ht="14.5" customHeight="1">
      <c r="A9" s="28" t="s">
        <v>65</v>
      </c>
      <c r="B9" s="28"/>
      <c r="C9" s="28"/>
      <c r="D9" s="28"/>
      <c r="E9" s="28"/>
      <c r="F9" s="28"/>
      <c r="G9" s="28"/>
      <c r="H9" s="28"/>
      <c r="I9" s="28"/>
      <c r="J9" s="28"/>
      <c r="K9" s="28"/>
      <c r="L9" s="28"/>
      <c r="M9" s="28"/>
      <c r="N9" s="28"/>
      <c r="O9" s="28" t="s">
        <v>22</v>
      </c>
      <c r="P9" s="28"/>
      <c r="Q9" s="28"/>
      <c r="R9" s="28"/>
      <c r="S9" s="28"/>
      <c r="T9" s="28"/>
      <c r="U9" s="28"/>
      <c r="V9" s="28"/>
      <c r="W9" s="28"/>
      <c r="X9" s="28"/>
      <c r="Y9" s="28"/>
      <c r="Z9" s="28"/>
    </row>
    <row r="10" spans="1:31">
      <c r="A10" t="s">
        <v>66</v>
      </c>
      <c r="B10" s="28"/>
      <c r="C10" s="28"/>
      <c r="D10" s="28"/>
      <c r="E10" s="28"/>
      <c r="F10" s="28"/>
      <c r="G10" s="28"/>
      <c r="H10" s="28"/>
      <c r="I10" s="28"/>
      <c r="J10" s="28"/>
      <c r="K10" s="28"/>
      <c r="L10" s="28"/>
      <c r="M10" s="28"/>
      <c r="N10" s="28"/>
      <c r="O10" s="28"/>
      <c r="P10" s="28"/>
      <c r="Q10" s="28"/>
      <c r="R10" s="28"/>
      <c r="S10" s="28"/>
      <c r="T10" s="28"/>
      <c r="U10" s="28"/>
      <c r="V10" s="28"/>
      <c r="W10" s="28"/>
      <c r="X10" s="28"/>
      <c r="Y10" s="28"/>
      <c r="Z10" s="28"/>
    </row>
    <row r="11" spans="1:31">
      <c r="O11" s="23"/>
      <c r="P11" s="23"/>
      <c r="Q11" s="23">
        <v>2019</v>
      </c>
      <c r="R11" s="23">
        <v>2019</v>
      </c>
      <c r="S11" s="23">
        <v>2019</v>
      </c>
      <c r="T11" s="23">
        <v>2020</v>
      </c>
      <c r="U11" s="23">
        <v>2020</v>
      </c>
      <c r="V11" s="23">
        <v>2020</v>
      </c>
      <c r="W11" s="23">
        <v>2020</v>
      </c>
      <c r="X11" s="29">
        <v>2021</v>
      </c>
      <c r="Y11" s="82" t="s">
        <v>36</v>
      </c>
    </row>
    <row r="12" spans="1:31">
      <c r="A12" s="22" t="s">
        <v>67</v>
      </c>
      <c r="O12" s="23" t="s">
        <v>31</v>
      </c>
      <c r="P12" s="23" t="s">
        <v>10</v>
      </c>
      <c r="Q12" s="24" t="s">
        <v>32</v>
      </c>
      <c r="R12" s="24" t="s">
        <v>33</v>
      </c>
      <c r="S12" s="24" t="s">
        <v>34</v>
      </c>
      <c r="T12" s="24" t="s">
        <v>35</v>
      </c>
      <c r="U12" s="24" t="s">
        <v>32</v>
      </c>
      <c r="V12" s="24" t="s">
        <v>33</v>
      </c>
      <c r="W12" s="23" t="s">
        <v>34</v>
      </c>
      <c r="X12" s="24" t="s">
        <v>35</v>
      </c>
      <c r="Y12" s="83"/>
    </row>
    <row r="13" spans="1:31">
      <c r="A13" s="17" t="s">
        <v>23</v>
      </c>
      <c r="B13" s="17"/>
      <c r="C13" s="17"/>
      <c r="D13" s="17"/>
      <c r="E13" s="17"/>
      <c r="O13" s="30" t="s">
        <v>37</v>
      </c>
      <c r="P13" s="30" t="s">
        <v>38</v>
      </c>
      <c r="Q13" s="31">
        <v>3838</v>
      </c>
      <c r="R13" s="31">
        <v>3514</v>
      </c>
      <c r="S13" s="31">
        <v>3692</v>
      </c>
      <c r="T13" s="31">
        <v>3489</v>
      </c>
      <c r="U13" s="31">
        <v>3998</v>
      </c>
      <c r="V13" s="31">
        <v>4217</v>
      </c>
      <c r="W13" s="31">
        <v>3645</v>
      </c>
      <c r="X13" s="31">
        <v>3861</v>
      </c>
      <c r="Y13" s="31">
        <v>30254</v>
      </c>
    </row>
    <row r="14" spans="1:31">
      <c r="O14" s="30" t="s">
        <v>37</v>
      </c>
      <c r="P14" s="30" t="s">
        <v>39</v>
      </c>
      <c r="Q14" s="31">
        <v>872</v>
      </c>
      <c r="R14" s="31">
        <v>803</v>
      </c>
      <c r="S14" s="31">
        <v>805</v>
      </c>
      <c r="T14" s="31">
        <v>792</v>
      </c>
      <c r="U14" s="31">
        <v>824</v>
      </c>
      <c r="V14" s="31">
        <v>853</v>
      </c>
      <c r="W14" s="31">
        <v>773</v>
      </c>
      <c r="X14" s="31">
        <v>779</v>
      </c>
      <c r="Y14" s="31">
        <v>6501</v>
      </c>
    </row>
    <row r="15" spans="1:31">
      <c r="O15" s="30" t="s">
        <v>37</v>
      </c>
      <c r="P15" s="30" t="s">
        <v>40</v>
      </c>
      <c r="Q15" s="32">
        <v>4.4013761467889907</v>
      </c>
      <c r="R15" s="32">
        <v>4.3760896637608964</v>
      </c>
      <c r="S15" s="32">
        <v>4.5863354037267081</v>
      </c>
      <c r="T15" s="32">
        <v>4.4053030303030303</v>
      </c>
      <c r="U15" s="32">
        <v>4.8519417475728153</v>
      </c>
      <c r="V15" s="32">
        <v>4.9437280187573274</v>
      </c>
      <c r="W15" s="32">
        <v>4.7153945666235444</v>
      </c>
      <c r="X15" s="32">
        <v>4.9563543003851089</v>
      </c>
      <c r="Y15" s="32">
        <v>4.6537455776034458</v>
      </c>
    </row>
    <row r="16" spans="1:31">
      <c r="O16" s="30" t="s">
        <v>41</v>
      </c>
      <c r="P16" s="30" t="s">
        <v>38</v>
      </c>
      <c r="Q16" s="31">
        <v>86390</v>
      </c>
      <c r="R16" s="31">
        <v>85350</v>
      </c>
      <c r="S16" s="31">
        <v>87118</v>
      </c>
      <c r="T16" s="31">
        <v>91256</v>
      </c>
      <c r="U16" s="31">
        <v>64814</v>
      </c>
      <c r="V16" s="31">
        <v>74621</v>
      </c>
      <c r="W16" s="31">
        <v>84425</v>
      </c>
      <c r="X16" s="31">
        <v>83353</v>
      </c>
      <c r="Y16" s="31">
        <v>657327</v>
      </c>
    </row>
    <row r="17" spans="15:25">
      <c r="O17" s="30" t="s">
        <v>41</v>
      </c>
      <c r="P17" s="30" t="s">
        <v>39</v>
      </c>
      <c r="Q17" s="31">
        <v>14644</v>
      </c>
      <c r="R17" s="31">
        <v>14219</v>
      </c>
      <c r="S17" s="31">
        <v>14570</v>
      </c>
      <c r="T17" s="31">
        <v>12853</v>
      </c>
      <c r="U17" s="31">
        <v>10121</v>
      </c>
      <c r="V17" s="31">
        <v>12746</v>
      </c>
      <c r="W17" s="31">
        <v>11887</v>
      </c>
      <c r="X17" s="31">
        <v>11098</v>
      </c>
      <c r="Y17" s="31">
        <v>102138</v>
      </c>
    </row>
    <row r="18" spans="15:25">
      <c r="O18" s="30" t="s">
        <v>41</v>
      </c>
      <c r="P18" s="30" t="s">
        <v>40</v>
      </c>
      <c r="Q18" s="32">
        <v>5.8993444414094514</v>
      </c>
      <c r="R18" s="32">
        <v>6.0025318236162883</v>
      </c>
      <c r="S18" s="32">
        <v>5.9792724776938915</v>
      </c>
      <c r="T18" s="32">
        <v>7.0999766591457245</v>
      </c>
      <c r="U18" s="32">
        <v>6.4039126568520901</v>
      </c>
      <c r="V18" s="32">
        <v>5.8544641456143101</v>
      </c>
      <c r="W18" s="32">
        <v>7.1022966265668375</v>
      </c>
      <c r="X18" s="32">
        <v>7.5106325464047572</v>
      </c>
      <c r="Y18" s="32">
        <v>6.4356752628796334</v>
      </c>
    </row>
    <row r="19" spans="15:25">
      <c r="O19" s="30" t="s">
        <v>42</v>
      </c>
      <c r="P19" s="30" t="s">
        <v>38</v>
      </c>
      <c r="Q19" s="31">
        <v>23278</v>
      </c>
      <c r="R19" s="31">
        <v>25831</v>
      </c>
      <c r="S19" s="31">
        <v>23129</v>
      </c>
      <c r="T19" s="31">
        <v>23647</v>
      </c>
      <c r="U19" s="31">
        <v>17514</v>
      </c>
      <c r="V19" s="31">
        <v>18876</v>
      </c>
      <c r="W19" s="31">
        <v>21446</v>
      </c>
      <c r="X19" s="31">
        <v>23434</v>
      </c>
      <c r="Y19" s="31">
        <v>177155</v>
      </c>
    </row>
    <row r="20" spans="15:25">
      <c r="O20" s="30" t="s">
        <v>42</v>
      </c>
      <c r="P20" s="30" t="s">
        <v>39</v>
      </c>
      <c r="Q20" s="31">
        <v>3175</v>
      </c>
      <c r="R20" s="31">
        <v>3289</v>
      </c>
      <c r="S20" s="31">
        <v>3426</v>
      </c>
      <c r="T20" s="31">
        <v>3003</v>
      </c>
      <c r="U20" s="31">
        <v>2358</v>
      </c>
      <c r="V20" s="31">
        <v>2656</v>
      </c>
      <c r="W20" s="31">
        <v>2626</v>
      </c>
      <c r="X20" s="31">
        <v>2562</v>
      </c>
      <c r="Y20" s="31">
        <v>23095</v>
      </c>
    </row>
    <row r="21" spans="15:25">
      <c r="O21" s="30" t="s">
        <v>42</v>
      </c>
      <c r="P21" s="30" t="s">
        <v>40</v>
      </c>
      <c r="Q21" s="32">
        <v>7.3316535433070866</v>
      </c>
      <c r="R21" s="32">
        <v>7.8537549407114629</v>
      </c>
      <c r="S21" s="32">
        <v>6.751021599532983</v>
      </c>
      <c r="T21" s="32">
        <v>7.8744588744588748</v>
      </c>
      <c r="U21" s="32">
        <v>7.4274809160305342</v>
      </c>
      <c r="V21" s="32">
        <v>7.1069277108433733</v>
      </c>
      <c r="W21" s="32">
        <v>8.166793602437167</v>
      </c>
      <c r="X21" s="32">
        <v>9.1467603434816542</v>
      </c>
      <c r="Y21" s="32">
        <v>7.6707079454427367</v>
      </c>
    </row>
    <row r="22" spans="15:25">
      <c r="O22" s="30" t="s">
        <v>43</v>
      </c>
      <c r="P22" s="30" t="s">
        <v>38</v>
      </c>
      <c r="Q22" s="31">
        <v>35298</v>
      </c>
      <c r="R22" s="31">
        <v>35449</v>
      </c>
      <c r="S22" s="31">
        <v>37423</v>
      </c>
      <c r="T22" s="31">
        <v>40124</v>
      </c>
      <c r="U22" s="31">
        <v>22018</v>
      </c>
      <c r="V22" s="31">
        <v>27514</v>
      </c>
      <c r="W22" s="31">
        <v>27823</v>
      </c>
      <c r="X22" s="31">
        <v>27522</v>
      </c>
      <c r="Y22" s="31">
        <v>253171</v>
      </c>
    </row>
    <row r="23" spans="15:25">
      <c r="O23" s="30" t="s">
        <v>43</v>
      </c>
      <c r="P23" s="30" t="s">
        <v>39</v>
      </c>
      <c r="Q23" s="31">
        <v>4984</v>
      </c>
      <c r="R23" s="31">
        <v>4720</v>
      </c>
      <c r="S23" s="31">
        <v>5206</v>
      </c>
      <c r="T23" s="31">
        <v>4878</v>
      </c>
      <c r="U23" s="31">
        <v>3398</v>
      </c>
      <c r="V23" s="31">
        <v>4300</v>
      </c>
      <c r="W23" s="31">
        <v>4210</v>
      </c>
      <c r="X23" s="31">
        <v>4081</v>
      </c>
      <c r="Y23" s="31">
        <v>35777</v>
      </c>
    </row>
    <row r="24" spans="15:25">
      <c r="O24" s="30" t="s">
        <v>43</v>
      </c>
      <c r="P24" s="30" t="s">
        <v>40</v>
      </c>
      <c r="Q24" s="32">
        <v>7.0822632423756016</v>
      </c>
      <c r="R24" s="32">
        <v>7.5103813559322035</v>
      </c>
      <c r="S24" s="32">
        <v>7.1884364195159431</v>
      </c>
      <c r="T24" s="32">
        <v>8.2255022550225494</v>
      </c>
      <c r="U24" s="32">
        <v>6.4796939376103593</v>
      </c>
      <c r="V24" s="32">
        <v>6.398604651162791</v>
      </c>
      <c r="W24" s="32">
        <v>6.6087885985748223</v>
      </c>
      <c r="X24" s="32">
        <v>6.7439353099730459</v>
      </c>
      <c r="Y24" s="32">
        <v>7.0763619084886935</v>
      </c>
    </row>
    <row r="25" spans="15:25">
      <c r="O25" s="30" t="s">
        <v>44</v>
      </c>
      <c r="P25" s="30" t="s">
        <v>38</v>
      </c>
      <c r="Q25" s="31">
        <v>61966</v>
      </c>
      <c r="R25" s="31">
        <v>62865</v>
      </c>
      <c r="S25" s="31">
        <v>63804</v>
      </c>
      <c r="T25" s="31">
        <v>67287</v>
      </c>
      <c r="U25" s="31">
        <v>42387</v>
      </c>
      <c r="V25" s="31">
        <v>53397</v>
      </c>
      <c r="W25" s="31">
        <v>53863</v>
      </c>
      <c r="X25" s="31">
        <v>52425</v>
      </c>
      <c r="Y25" s="31">
        <v>457994</v>
      </c>
    </row>
    <row r="26" spans="15:25">
      <c r="O26" s="30" t="s">
        <v>44</v>
      </c>
      <c r="P26" s="30" t="s">
        <v>39</v>
      </c>
      <c r="Q26" s="31">
        <v>10520</v>
      </c>
      <c r="R26" s="31">
        <v>10630</v>
      </c>
      <c r="S26" s="31">
        <v>11165</v>
      </c>
      <c r="T26" s="31">
        <v>10081</v>
      </c>
      <c r="U26" s="31">
        <v>7565</v>
      </c>
      <c r="V26" s="31">
        <v>9413</v>
      </c>
      <c r="W26" s="31">
        <v>9262</v>
      </c>
      <c r="X26" s="31">
        <v>8857</v>
      </c>
      <c r="Y26" s="31">
        <v>77493</v>
      </c>
    </row>
    <row r="27" spans="15:25">
      <c r="O27" s="30" t="s">
        <v>44</v>
      </c>
      <c r="P27" s="30" t="s">
        <v>40</v>
      </c>
      <c r="Q27" s="32">
        <v>5.8903041825095057</v>
      </c>
      <c r="R27" s="32">
        <v>5.9139228598306683</v>
      </c>
      <c r="S27" s="32">
        <v>5.7146439767129422</v>
      </c>
      <c r="T27" s="32">
        <v>6.6746354528320602</v>
      </c>
      <c r="U27" s="32">
        <v>5.6030403172504961</v>
      </c>
      <c r="V27" s="32">
        <v>5.6726867098693292</v>
      </c>
      <c r="W27" s="32">
        <v>5.8154826171453253</v>
      </c>
      <c r="X27" s="32">
        <v>5.9190470814045391</v>
      </c>
      <c r="Y27" s="32">
        <v>5.9101338185384487</v>
      </c>
    </row>
    <row r="28" spans="15:25">
      <c r="O28" s="30" t="s">
        <v>45</v>
      </c>
      <c r="P28" s="30" t="s">
        <v>38</v>
      </c>
      <c r="Q28" s="31">
        <v>59831</v>
      </c>
      <c r="R28" s="31">
        <v>60645</v>
      </c>
      <c r="S28" s="31">
        <v>61993</v>
      </c>
      <c r="T28" s="31">
        <v>62767</v>
      </c>
      <c r="U28" s="31">
        <v>42489</v>
      </c>
      <c r="V28" s="31">
        <v>47259</v>
      </c>
      <c r="W28" s="31">
        <v>50232</v>
      </c>
      <c r="X28" s="31">
        <v>55093</v>
      </c>
      <c r="Y28" s="31">
        <v>440309</v>
      </c>
    </row>
    <row r="29" spans="15:25">
      <c r="O29" s="30" t="s">
        <v>45</v>
      </c>
      <c r="P29" s="30" t="s">
        <v>39</v>
      </c>
      <c r="Q29" s="31">
        <v>9476</v>
      </c>
      <c r="R29" s="31">
        <v>10154</v>
      </c>
      <c r="S29" s="31">
        <v>10413</v>
      </c>
      <c r="T29" s="31">
        <v>9387</v>
      </c>
      <c r="U29" s="31">
        <v>7174</v>
      </c>
      <c r="V29" s="31">
        <v>8751</v>
      </c>
      <c r="W29" s="31">
        <v>8859</v>
      </c>
      <c r="X29" s="31">
        <v>8432</v>
      </c>
      <c r="Y29" s="31">
        <v>72646</v>
      </c>
    </row>
    <row r="30" spans="15:25">
      <c r="O30" s="30" t="s">
        <v>45</v>
      </c>
      <c r="P30" s="30" t="s">
        <v>40</v>
      </c>
      <c r="Q30" s="32">
        <v>6.3139510341916418</v>
      </c>
      <c r="R30" s="32">
        <v>5.9725231435887336</v>
      </c>
      <c r="S30" s="32">
        <v>5.9534236051089984</v>
      </c>
      <c r="T30" s="32">
        <v>6.686587834238841</v>
      </c>
      <c r="U30" s="32">
        <v>5.922637301366044</v>
      </c>
      <c r="V30" s="32">
        <v>5.4004113815563937</v>
      </c>
      <c r="W30" s="32">
        <v>5.6701659329495424</v>
      </c>
      <c r="X30" s="32">
        <v>6.5337998102466797</v>
      </c>
      <c r="Y30" s="32">
        <v>6.0610219420202078</v>
      </c>
    </row>
    <row r="31" spans="15:25">
      <c r="O31" s="30" t="s">
        <v>46</v>
      </c>
      <c r="P31" s="30" t="s">
        <v>38</v>
      </c>
      <c r="Q31" s="31">
        <v>88452</v>
      </c>
      <c r="R31" s="31">
        <v>89879</v>
      </c>
      <c r="S31" s="31">
        <v>100268</v>
      </c>
      <c r="T31" s="31">
        <v>101608</v>
      </c>
      <c r="U31" s="31">
        <v>64992</v>
      </c>
      <c r="V31" s="31">
        <v>68733</v>
      </c>
      <c r="W31" s="31">
        <v>73604</v>
      </c>
      <c r="X31" s="31">
        <v>77374</v>
      </c>
      <c r="Y31" s="31">
        <v>664910</v>
      </c>
    </row>
    <row r="32" spans="15:25">
      <c r="O32" s="30" t="s">
        <v>46</v>
      </c>
      <c r="P32" s="30" t="s">
        <v>39</v>
      </c>
      <c r="Q32" s="31">
        <v>13735</v>
      </c>
      <c r="R32" s="31">
        <v>13884</v>
      </c>
      <c r="S32" s="31">
        <v>14559</v>
      </c>
      <c r="T32" s="31">
        <v>13729</v>
      </c>
      <c r="U32" s="31">
        <v>11837</v>
      </c>
      <c r="V32" s="31">
        <v>12626</v>
      </c>
      <c r="W32" s="31">
        <v>12084</v>
      </c>
      <c r="X32" s="31">
        <v>11835</v>
      </c>
      <c r="Y32" s="31">
        <v>104289</v>
      </c>
    </row>
    <row r="33" spans="1:25">
      <c r="O33" s="30" t="s">
        <v>46</v>
      </c>
      <c r="P33" s="30" t="s">
        <v>40</v>
      </c>
      <c r="Q33" s="32">
        <v>6.4398980706224975</v>
      </c>
      <c r="R33" s="32">
        <v>6.4735666954768076</v>
      </c>
      <c r="S33" s="32">
        <v>6.8870114705680336</v>
      </c>
      <c r="T33" s="32">
        <v>7.4009760361279042</v>
      </c>
      <c r="U33" s="32">
        <v>5.4905803835431275</v>
      </c>
      <c r="V33" s="32">
        <v>5.4437668303500715</v>
      </c>
      <c r="W33" s="32">
        <v>6.0910294604435613</v>
      </c>
      <c r="X33" s="32">
        <v>6.5377270806928598</v>
      </c>
      <c r="Y33" s="32">
        <v>6.3756484384738563</v>
      </c>
    </row>
    <row r="34" spans="1:25">
      <c r="O34" s="30" t="s">
        <v>47</v>
      </c>
      <c r="P34" s="30" t="s">
        <v>38</v>
      </c>
      <c r="Q34" s="31">
        <v>283855</v>
      </c>
      <c r="R34" s="31">
        <v>279922</v>
      </c>
      <c r="S34" s="31">
        <v>295816</v>
      </c>
      <c r="T34" s="31">
        <v>300019</v>
      </c>
      <c r="U34" s="31">
        <v>207899</v>
      </c>
      <c r="V34" s="31">
        <v>247008</v>
      </c>
      <c r="W34" s="31">
        <v>265844</v>
      </c>
      <c r="X34" s="31">
        <v>265957</v>
      </c>
      <c r="Y34" s="31">
        <v>2146320</v>
      </c>
    </row>
    <row r="35" spans="1:25">
      <c r="O35" s="30" t="s">
        <v>47</v>
      </c>
      <c r="P35" s="30" t="s">
        <v>39</v>
      </c>
      <c r="Q35" s="31">
        <v>40988</v>
      </c>
      <c r="R35" s="31">
        <v>40968</v>
      </c>
      <c r="S35" s="31">
        <v>42971</v>
      </c>
      <c r="T35" s="31">
        <v>38869</v>
      </c>
      <c r="U35" s="31">
        <v>28973</v>
      </c>
      <c r="V35" s="31">
        <v>35924</v>
      </c>
      <c r="W35" s="31">
        <v>34209</v>
      </c>
      <c r="X35" s="31">
        <v>33056</v>
      </c>
      <c r="Y35" s="31">
        <v>295958</v>
      </c>
    </row>
    <row r="36" spans="1:25">
      <c r="O36" s="30" t="s">
        <v>47</v>
      </c>
      <c r="P36" s="30" t="s">
        <v>40</v>
      </c>
      <c r="Q36" s="32">
        <v>6.9253196057382649</v>
      </c>
      <c r="R36" s="32">
        <v>6.8326986916617845</v>
      </c>
      <c r="S36" s="32">
        <v>6.8840846152056034</v>
      </c>
      <c r="T36" s="32">
        <v>7.7187218606087109</v>
      </c>
      <c r="U36" s="32">
        <v>7.1756117764815519</v>
      </c>
      <c r="V36" s="32">
        <v>6.8758490145863487</v>
      </c>
      <c r="W36" s="32">
        <v>7.771171329182379</v>
      </c>
      <c r="X36" s="32">
        <v>8.0456498063891573</v>
      </c>
      <c r="Y36" s="32">
        <v>7.2521100967029106</v>
      </c>
    </row>
    <row r="37" spans="1:25">
      <c r="O37" s="30" t="s">
        <v>48</v>
      </c>
      <c r="P37" s="30" t="s">
        <v>38</v>
      </c>
      <c r="Q37" s="31">
        <v>53594</v>
      </c>
      <c r="R37" s="31">
        <v>57185</v>
      </c>
      <c r="S37" s="31">
        <v>53774</v>
      </c>
      <c r="T37" s="31">
        <v>61948</v>
      </c>
      <c r="U37" s="31">
        <v>39780</v>
      </c>
      <c r="V37" s="31">
        <v>44667</v>
      </c>
      <c r="W37" s="31">
        <v>47431</v>
      </c>
      <c r="X37" s="31">
        <v>51658</v>
      </c>
      <c r="Y37" s="31">
        <v>410037</v>
      </c>
    </row>
    <row r="38" spans="1:25" ht="18.5">
      <c r="A38" s="16" t="s">
        <v>24</v>
      </c>
      <c r="B38" s="18"/>
      <c r="C38" s="18"/>
      <c r="D38" s="18"/>
      <c r="O38" s="30" t="s">
        <v>48</v>
      </c>
      <c r="P38" s="30" t="s">
        <v>39</v>
      </c>
      <c r="Q38" s="31">
        <v>8535</v>
      </c>
      <c r="R38" s="31">
        <v>8382</v>
      </c>
      <c r="S38" s="31">
        <v>8732</v>
      </c>
      <c r="T38" s="31">
        <v>8081</v>
      </c>
      <c r="U38" s="31">
        <v>6025</v>
      </c>
      <c r="V38" s="31">
        <v>7630</v>
      </c>
      <c r="W38" s="31">
        <v>7484</v>
      </c>
      <c r="X38" s="31">
        <v>7073</v>
      </c>
      <c r="Y38" s="31">
        <v>61942</v>
      </c>
    </row>
    <row r="39" spans="1:25">
      <c r="A39" t="s">
        <v>25</v>
      </c>
      <c r="O39" s="30" t="s">
        <v>48</v>
      </c>
      <c r="P39" s="30" t="s">
        <v>40</v>
      </c>
      <c r="Q39" s="32">
        <v>6.279320445225542</v>
      </c>
      <c r="R39" s="32">
        <v>6.8223574325936527</v>
      </c>
      <c r="S39" s="32">
        <v>6.158268437929455</v>
      </c>
      <c r="T39" s="32">
        <v>7.6658829352802869</v>
      </c>
      <c r="U39" s="32">
        <v>6.6024896265560162</v>
      </c>
      <c r="V39" s="32">
        <v>5.8541284403669724</v>
      </c>
      <c r="W39" s="32">
        <v>6.337653661143773</v>
      </c>
      <c r="X39" s="32">
        <v>7.3035487063480842</v>
      </c>
      <c r="Y39" s="32">
        <v>6.6196926156727258</v>
      </c>
    </row>
    <row r="40" spans="1:25">
      <c r="A40" s="81" t="s">
        <v>26</v>
      </c>
      <c r="B40" s="81"/>
      <c r="C40" s="81"/>
      <c r="D40" s="81"/>
      <c r="E40" s="81"/>
      <c r="F40" s="81"/>
      <c r="G40" s="81"/>
      <c r="H40" s="81"/>
      <c r="I40" s="81"/>
      <c r="J40" s="81"/>
      <c r="K40" s="81"/>
      <c r="L40" s="81"/>
      <c r="M40" s="81"/>
      <c r="N40" s="27"/>
      <c r="O40" s="30" t="s">
        <v>49</v>
      </c>
      <c r="P40" s="30" t="s">
        <v>38</v>
      </c>
      <c r="Q40" s="31">
        <v>110829</v>
      </c>
      <c r="R40" s="31">
        <v>116657</v>
      </c>
      <c r="S40" s="31">
        <v>118380</v>
      </c>
      <c r="T40" s="31">
        <v>122530</v>
      </c>
      <c r="U40" s="31">
        <v>78114</v>
      </c>
      <c r="V40" s="31">
        <v>94852</v>
      </c>
      <c r="W40" s="31">
        <v>104665</v>
      </c>
      <c r="X40" s="31">
        <v>104759</v>
      </c>
      <c r="Y40" s="31">
        <v>850786</v>
      </c>
    </row>
    <row r="41" spans="1:25">
      <c r="A41" s="81"/>
      <c r="B41" s="81"/>
      <c r="C41" s="81"/>
      <c r="D41" s="81"/>
      <c r="E41" s="81"/>
      <c r="F41" s="81"/>
      <c r="G41" s="81"/>
      <c r="H41" s="81"/>
      <c r="I41" s="81"/>
      <c r="J41" s="81"/>
      <c r="K41" s="81"/>
      <c r="L41" s="81"/>
      <c r="M41" s="81"/>
      <c r="N41" s="27"/>
      <c r="O41" s="30" t="s">
        <v>49</v>
      </c>
      <c r="P41" s="30" t="s">
        <v>39</v>
      </c>
      <c r="Q41" s="31">
        <v>20956</v>
      </c>
      <c r="R41" s="31">
        <v>21047</v>
      </c>
      <c r="S41" s="31">
        <v>21906</v>
      </c>
      <c r="T41" s="31">
        <v>19594</v>
      </c>
      <c r="U41" s="31">
        <v>14924</v>
      </c>
      <c r="V41" s="31">
        <v>18040</v>
      </c>
      <c r="W41" s="31">
        <v>17065</v>
      </c>
      <c r="X41" s="31">
        <v>16934</v>
      </c>
      <c r="Y41" s="31">
        <v>150466</v>
      </c>
    </row>
    <row r="42" spans="1:25">
      <c r="A42" s="27"/>
      <c r="B42" s="27"/>
      <c r="C42" s="27"/>
      <c r="D42" s="27"/>
      <c r="E42" s="27"/>
      <c r="F42" s="27"/>
      <c r="G42" s="27"/>
      <c r="H42" s="27"/>
      <c r="I42" s="27"/>
      <c r="J42" s="27"/>
      <c r="K42" s="27"/>
      <c r="L42" s="27"/>
      <c r="M42" s="27"/>
      <c r="N42" s="27"/>
      <c r="O42" s="30" t="s">
        <v>49</v>
      </c>
      <c r="P42" s="30" t="s">
        <v>40</v>
      </c>
      <c r="Q42" s="32">
        <v>5.2886524145829359</v>
      </c>
      <c r="R42" s="32">
        <v>5.5426901696203732</v>
      </c>
      <c r="S42" s="32">
        <v>5.4039989044097512</v>
      </c>
      <c r="T42" s="32">
        <v>6.2534449321220782</v>
      </c>
      <c r="U42" s="32">
        <v>5.2341195389975876</v>
      </c>
      <c r="V42" s="32">
        <v>5.2578713968957871</v>
      </c>
      <c r="W42" s="32">
        <v>6.1333138001757987</v>
      </c>
      <c r="X42" s="32">
        <v>6.1863115625369076</v>
      </c>
      <c r="Y42" s="32">
        <v>5.6543405154652877</v>
      </c>
    </row>
    <row r="43" spans="1:25">
      <c r="A43" s="19" t="s">
        <v>27</v>
      </c>
      <c r="B43" s="19"/>
      <c r="C43" s="19"/>
      <c r="D43" s="19"/>
      <c r="E43" s="19"/>
      <c r="F43" s="19"/>
      <c r="G43" s="19"/>
      <c r="H43" s="19"/>
      <c r="I43" s="19"/>
      <c r="J43" s="20"/>
      <c r="O43" s="30" t="s">
        <v>50</v>
      </c>
      <c r="P43" s="30" t="s">
        <v>38</v>
      </c>
      <c r="Q43" s="31">
        <v>164778</v>
      </c>
      <c r="R43" s="31">
        <v>158772</v>
      </c>
      <c r="S43" s="31">
        <v>168826</v>
      </c>
      <c r="T43" s="31">
        <v>178167</v>
      </c>
      <c r="U43" s="31">
        <v>119385</v>
      </c>
      <c r="V43" s="31">
        <v>143882</v>
      </c>
      <c r="W43" s="31">
        <v>146816</v>
      </c>
      <c r="X43" s="31">
        <v>149679</v>
      </c>
      <c r="Y43" s="31">
        <v>1230305</v>
      </c>
    </row>
    <row r="44" spans="1:25">
      <c r="A44" s="17" t="s">
        <v>28</v>
      </c>
      <c r="B44" s="17"/>
      <c r="C44" s="17"/>
      <c r="D44" s="17"/>
      <c r="E44" s="17"/>
      <c r="F44" s="17"/>
      <c r="G44" s="17"/>
      <c r="H44" s="17"/>
      <c r="O44" s="30" t="s">
        <v>50</v>
      </c>
      <c r="P44" s="30" t="s">
        <v>39</v>
      </c>
      <c r="Q44" s="31">
        <v>23707</v>
      </c>
      <c r="R44" s="31">
        <v>25087</v>
      </c>
      <c r="S44" s="31">
        <v>25696</v>
      </c>
      <c r="T44" s="31">
        <v>23309</v>
      </c>
      <c r="U44" s="31">
        <v>18426</v>
      </c>
      <c r="V44" s="31">
        <v>22808</v>
      </c>
      <c r="W44" s="31">
        <v>21299</v>
      </c>
      <c r="X44" s="31">
        <v>21117</v>
      </c>
      <c r="Y44" s="31">
        <v>181449</v>
      </c>
    </row>
    <row r="45" spans="1:25" ht="14.5" customHeight="1">
      <c r="A45" s="17"/>
      <c r="O45" s="30" t="s">
        <v>50</v>
      </c>
      <c r="P45" s="30" t="s">
        <v>40</v>
      </c>
      <c r="Q45" s="32">
        <v>6.9506053064495719</v>
      </c>
      <c r="R45" s="32">
        <v>6.3288555825726469</v>
      </c>
      <c r="S45" s="32">
        <v>6.5701276463262763</v>
      </c>
      <c r="T45" s="32">
        <v>7.6436998584237852</v>
      </c>
      <c r="U45" s="32">
        <v>6.4791598827743409</v>
      </c>
      <c r="V45" s="32">
        <v>6.3084005612065939</v>
      </c>
      <c r="W45" s="32">
        <v>6.8930935724681914</v>
      </c>
      <c r="X45" s="32">
        <v>7.0880806932802951</v>
      </c>
      <c r="Y45" s="32">
        <v>6.780445193966349</v>
      </c>
    </row>
    <row r="46" spans="1:25">
      <c r="A46" s="17" t="s">
        <v>29</v>
      </c>
      <c r="B46" s="17"/>
      <c r="C46" s="17"/>
      <c r="O46" s="30" t="s">
        <v>51</v>
      </c>
      <c r="P46" s="30" t="s">
        <v>38</v>
      </c>
      <c r="Q46" s="31">
        <v>3168</v>
      </c>
      <c r="R46" s="31">
        <v>2521</v>
      </c>
      <c r="S46" s="31">
        <v>2720</v>
      </c>
      <c r="T46" s="31">
        <v>3081</v>
      </c>
      <c r="U46" s="31">
        <v>2402</v>
      </c>
      <c r="V46" s="31">
        <v>2350</v>
      </c>
      <c r="W46" s="31">
        <v>2901</v>
      </c>
      <c r="X46" s="31">
        <v>2349</v>
      </c>
      <c r="Y46" s="31">
        <v>21492</v>
      </c>
    </row>
    <row r="47" spans="1:25">
      <c r="A47" s="17" t="s">
        <v>30</v>
      </c>
      <c r="B47" s="17"/>
      <c r="C47" s="17"/>
      <c r="D47" s="17"/>
      <c r="E47" s="17"/>
      <c r="O47" s="30" t="s">
        <v>51</v>
      </c>
      <c r="P47" s="30" t="s">
        <v>39</v>
      </c>
      <c r="Q47" s="31">
        <v>478</v>
      </c>
      <c r="R47" s="31">
        <v>441</v>
      </c>
      <c r="S47" s="31">
        <v>453</v>
      </c>
      <c r="T47" s="31">
        <v>430</v>
      </c>
      <c r="U47" s="31">
        <v>338</v>
      </c>
      <c r="V47" s="31">
        <v>443</v>
      </c>
      <c r="W47" s="31">
        <v>453</v>
      </c>
      <c r="X47" s="31">
        <v>467</v>
      </c>
      <c r="Y47" s="31">
        <v>3503</v>
      </c>
    </row>
    <row r="48" spans="1:25">
      <c r="O48" s="30" t="s">
        <v>51</v>
      </c>
      <c r="P48" s="30" t="s">
        <v>40</v>
      </c>
      <c r="Q48" s="32">
        <v>6.6276150627615067</v>
      </c>
      <c r="R48" s="32">
        <v>5.716553287981859</v>
      </c>
      <c r="S48" s="32">
        <v>6.0044150110375272</v>
      </c>
      <c r="T48" s="32">
        <v>7.1651162790697676</v>
      </c>
      <c r="U48" s="32">
        <v>7.1065088757396451</v>
      </c>
      <c r="V48" s="32">
        <v>5.3047404063205414</v>
      </c>
      <c r="W48" s="32">
        <v>6.4039735099337749</v>
      </c>
      <c r="X48" s="32">
        <v>5.029978586723769</v>
      </c>
      <c r="Y48" s="32">
        <v>6.1353125892092493</v>
      </c>
    </row>
    <row r="49" spans="15:25">
      <c r="O49" s="30" t="s">
        <v>52</v>
      </c>
      <c r="P49" s="30" t="s">
        <v>38</v>
      </c>
      <c r="Q49" s="31">
        <v>2209</v>
      </c>
      <c r="R49" s="31">
        <v>2423</v>
      </c>
      <c r="S49" s="31">
        <v>2391</v>
      </c>
      <c r="T49" s="31">
        <v>2448</v>
      </c>
      <c r="U49" s="31">
        <v>1341</v>
      </c>
      <c r="V49" s="31">
        <v>1918</v>
      </c>
      <c r="W49" s="31">
        <v>1868</v>
      </c>
      <c r="X49" s="31">
        <v>1865</v>
      </c>
      <c r="Y49" s="31">
        <v>16463</v>
      </c>
    </row>
    <row r="50" spans="15:25">
      <c r="O50" s="30" t="s">
        <v>52</v>
      </c>
      <c r="P50" s="30" t="s">
        <v>39</v>
      </c>
      <c r="Q50" s="31">
        <v>470</v>
      </c>
      <c r="R50" s="31">
        <v>462</v>
      </c>
      <c r="S50" s="31">
        <v>456</v>
      </c>
      <c r="T50" s="31">
        <v>447</v>
      </c>
      <c r="U50" s="31">
        <v>328</v>
      </c>
      <c r="V50" s="31">
        <v>453</v>
      </c>
      <c r="W50" s="31">
        <v>444</v>
      </c>
      <c r="X50" s="31">
        <v>397</v>
      </c>
      <c r="Y50" s="31">
        <v>3457</v>
      </c>
    </row>
    <row r="51" spans="15:25">
      <c r="O51" s="30" t="s">
        <v>52</v>
      </c>
      <c r="P51" s="30" t="s">
        <v>40</v>
      </c>
      <c r="Q51" s="32">
        <v>4.7</v>
      </c>
      <c r="R51" s="32">
        <v>5.2445887445887447</v>
      </c>
      <c r="S51" s="32">
        <v>5.2434210526315788</v>
      </c>
      <c r="T51" s="32">
        <v>5.476510067114094</v>
      </c>
      <c r="U51" s="32">
        <v>4.0884146341463419</v>
      </c>
      <c r="V51" s="32">
        <v>4.2339955849889623</v>
      </c>
      <c r="W51" s="32">
        <v>4.2072072072072073</v>
      </c>
      <c r="X51" s="32">
        <v>4.6977329974811086</v>
      </c>
      <c r="Y51" s="32">
        <v>4.7622215794041072</v>
      </c>
    </row>
    <row r="52" spans="15:25">
      <c r="O52" s="30" t="s">
        <v>53</v>
      </c>
      <c r="P52" s="30" t="s">
        <v>38</v>
      </c>
      <c r="Q52" s="31">
        <v>73601</v>
      </c>
      <c r="R52" s="31">
        <v>74565</v>
      </c>
      <c r="S52" s="31">
        <v>78755</v>
      </c>
      <c r="T52" s="31">
        <v>78631</v>
      </c>
      <c r="U52" s="31">
        <v>49777</v>
      </c>
      <c r="V52" s="31">
        <v>62330</v>
      </c>
      <c r="W52" s="31">
        <v>64746</v>
      </c>
      <c r="X52" s="31">
        <v>65769</v>
      </c>
      <c r="Y52" s="31">
        <v>548174</v>
      </c>
    </row>
    <row r="53" spans="15:25">
      <c r="O53" s="30" t="s">
        <v>53</v>
      </c>
      <c r="P53" s="30" t="s">
        <v>39</v>
      </c>
      <c r="Q53" s="31">
        <v>13052</v>
      </c>
      <c r="R53" s="31">
        <v>12846</v>
      </c>
      <c r="S53" s="31">
        <v>13895</v>
      </c>
      <c r="T53" s="31">
        <v>12750</v>
      </c>
      <c r="U53" s="31">
        <v>10034</v>
      </c>
      <c r="V53" s="31">
        <v>12179</v>
      </c>
      <c r="W53" s="31">
        <v>11789</v>
      </c>
      <c r="X53" s="31">
        <v>11156</v>
      </c>
      <c r="Y53" s="31">
        <v>97701</v>
      </c>
    </row>
    <row r="54" spans="15:25">
      <c r="O54" s="30" t="s">
        <v>53</v>
      </c>
      <c r="P54" s="30" t="s">
        <v>40</v>
      </c>
      <c r="Q54" s="32">
        <v>5.6390591480232919</v>
      </c>
      <c r="R54" s="32">
        <v>5.8045305931807567</v>
      </c>
      <c r="S54" s="32">
        <v>5.6678661388988845</v>
      </c>
      <c r="T54" s="32">
        <v>6.1671372549019612</v>
      </c>
      <c r="U54" s="32">
        <v>4.9608331672314128</v>
      </c>
      <c r="V54" s="32">
        <v>5.1178257656622055</v>
      </c>
      <c r="W54" s="32">
        <v>5.4920688777674105</v>
      </c>
      <c r="X54" s="32">
        <v>5.8953926138400856</v>
      </c>
      <c r="Y54" s="32">
        <v>5.6107306987645984</v>
      </c>
    </row>
    <row r="55" spans="15:25">
      <c r="O55" s="30" t="s">
        <v>54</v>
      </c>
      <c r="P55" s="30" t="s">
        <v>38</v>
      </c>
      <c r="Q55" s="31">
        <v>5902</v>
      </c>
      <c r="R55" s="31">
        <v>6669</v>
      </c>
      <c r="S55" s="31">
        <v>5657</v>
      </c>
      <c r="T55" s="31">
        <v>6614</v>
      </c>
      <c r="U55" s="31">
        <v>2691</v>
      </c>
      <c r="V55" s="31">
        <v>3477</v>
      </c>
      <c r="W55" s="31">
        <v>3954</v>
      </c>
      <c r="X55" s="31">
        <v>4573</v>
      </c>
      <c r="Y55" s="31">
        <v>39537</v>
      </c>
    </row>
    <row r="56" spans="15:25">
      <c r="O56" s="30" t="s">
        <v>54</v>
      </c>
      <c r="P56" s="30" t="s">
        <v>39</v>
      </c>
      <c r="Q56" s="31">
        <v>864</v>
      </c>
      <c r="R56" s="31">
        <v>908</v>
      </c>
      <c r="S56" s="31">
        <v>878</v>
      </c>
      <c r="T56" s="31">
        <v>795</v>
      </c>
      <c r="U56" s="31">
        <v>571</v>
      </c>
      <c r="V56" s="31">
        <v>671</v>
      </c>
      <c r="W56" s="31">
        <v>800</v>
      </c>
      <c r="X56" s="31">
        <v>672</v>
      </c>
      <c r="Y56" s="31">
        <v>6159</v>
      </c>
    </row>
    <row r="57" spans="15:25">
      <c r="O57" s="30" t="s">
        <v>54</v>
      </c>
      <c r="P57" s="30" t="s">
        <v>40</v>
      </c>
      <c r="Q57" s="32">
        <v>6.8310185185185182</v>
      </c>
      <c r="R57" s="32">
        <v>7.3447136563876656</v>
      </c>
      <c r="S57" s="32">
        <v>6.4430523917995446</v>
      </c>
      <c r="T57" s="32">
        <v>8.3194968553459123</v>
      </c>
      <c r="U57" s="32">
        <v>4.7127845884413313</v>
      </c>
      <c r="V57" s="32">
        <v>5.1818181818181817</v>
      </c>
      <c r="W57" s="32">
        <v>4.9424999999999999</v>
      </c>
      <c r="X57" s="32">
        <v>6.8050595238095237</v>
      </c>
      <c r="Y57" s="32">
        <v>6.4193862640038963</v>
      </c>
    </row>
    <row r="58" spans="15:25">
      <c r="O58" s="30" t="s">
        <v>55</v>
      </c>
      <c r="P58" s="30" t="s">
        <v>38</v>
      </c>
      <c r="Q58" s="31">
        <v>1056989</v>
      </c>
      <c r="R58" s="31">
        <v>1062247</v>
      </c>
      <c r="S58" s="31">
        <v>1103746</v>
      </c>
      <c r="T58" s="31">
        <v>1143616</v>
      </c>
      <c r="U58" s="31">
        <v>759601</v>
      </c>
      <c r="V58" s="31">
        <v>895101</v>
      </c>
      <c r="W58" s="31">
        <v>953263</v>
      </c>
      <c r="X58" s="31">
        <v>969671</v>
      </c>
      <c r="Y58" s="31">
        <v>7944234</v>
      </c>
    </row>
    <row r="59" spans="15:25">
      <c r="O59" s="30" t="s">
        <v>55</v>
      </c>
      <c r="P59" s="30" t="s">
        <v>39</v>
      </c>
      <c r="Q59" s="31">
        <v>166456</v>
      </c>
      <c r="R59" s="31">
        <v>167840</v>
      </c>
      <c r="S59" s="31">
        <v>175131</v>
      </c>
      <c r="T59" s="31">
        <v>158998</v>
      </c>
      <c r="U59" s="31">
        <v>122896</v>
      </c>
      <c r="V59" s="31">
        <v>149493</v>
      </c>
      <c r="W59" s="31">
        <v>143244</v>
      </c>
      <c r="X59" s="31">
        <v>138516</v>
      </c>
      <c r="Y59" s="31">
        <v>1222574</v>
      </c>
    </row>
    <row r="60" spans="15:25">
      <c r="O60" s="30" t="s">
        <v>55</v>
      </c>
      <c r="P60" s="30" t="s">
        <v>40</v>
      </c>
      <c r="Q60" s="32">
        <v>6.3499603498822514</v>
      </c>
      <c r="R60" s="32">
        <v>6.3289263584366067</v>
      </c>
      <c r="S60" s="32">
        <v>6.3024022017803816</v>
      </c>
      <c r="T60" s="32">
        <v>7.1926439326280835</v>
      </c>
      <c r="U60" s="32">
        <v>6.1808439656294754</v>
      </c>
      <c r="V60" s="32">
        <v>5.9875780136862593</v>
      </c>
      <c r="W60" s="32">
        <v>6.654819748122085</v>
      </c>
      <c r="X60" s="32">
        <v>7.0004259435733056</v>
      </c>
      <c r="Y60" s="32">
        <v>6.4979575878433531</v>
      </c>
    </row>
  </sheetData>
  <mergeCells count="5">
    <mergeCell ref="R1:S1"/>
    <mergeCell ref="A7:M8"/>
    <mergeCell ref="O7:Y8"/>
    <mergeCell ref="Y11:Y12"/>
    <mergeCell ref="A40:M41"/>
  </mergeCells>
  <hyperlinks>
    <hyperlink ref="A13:E13" r:id="rId1" display="Please click for PHS Data Completeness Information"/>
    <hyperlink ref="A47:E47" r:id="rId2" display="Link to Requesting Discovery Access Guide"/>
    <hyperlink ref="A44:H44" r:id="rId3" display="Link to Discovery Hospital Spell Analysis Dashboard Guidance Document"/>
    <hyperlink ref="A43:I43" r:id="rId4" display="Direct Link to Discovery Hospital Spell Analysis Dashboard Treatment (authorisation required)"/>
    <hyperlink ref="A46:C46" r:id="rId5" display="Link to Discovery Website"/>
  </hyperlinks>
  <pageMargins left="0.7" right="0.7" top="0.75" bottom="0.75" header="0.3" footer="0.3"/>
  <pageSetup paperSize="9" scale="51" orientation="portrait" horizontalDpi="90" verticalDpi="90" r:id="rId6"/>
  <colBreaks count="3" manualBreakCount="3">
    <brk id="14" max="63" man="1"/>
    <brk id="25" max="63" man="1"/>
    <brk id="26" max="51" man="1"/>
  </colBreaks>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A33989525</value>
    </field>
    <field name="Objective-Title">
      <value order="0">NHS Remobilisation Plans 2021-22 - Commissioning Pack - RMP4 - Data Template - T1 Projections</value>
    </field>
    <field name="Objective-Description">
      <value order="0"/>
    </field>
    <field name="Objective-CreationStamp">
      <value order="0">2021-07-12T15:04:50Z</value>
    </field>
    <field name="Objective-IsApproved">
      <value order="0">false</value>
    </field>
    <field name="Objective-IsPublished">
      <value order="0">false</value>
    </field>
    <field name="Objective-DatePublished">
      <value order="0"/>
    </field>
    <field name="Objective-ModificationStamp">
      <value order="0">2021-07-15T18:05:45Z</value>
    </field>
    <field name="Objective-Owner">
      <value order="0">Marshall, Jennie J (U443139)</value>
    </field>
    <field name="Objective-Path">
      <value order="0">Objective Global Folder:SG File Plan:Health, nutrition and care:National Health Service (NHS):NHS management:Casework: NHS management:NHS Scotland: Remobilisation plans 2021/22: 2021-2026</value>
    </field>
    <field name="Objective-Parent">
      <value order="0">NHS Scotland: Remobilisation plans 2021/22: 2021-2026</value>
    </field>
    <field name="Objective-State">
      <value order="0">Being Drafted</value>
    </field>
    <field name="Objective-VersionId">
      <value order="0">vA49841062</value>
    </field>
    <field name="Objective-Version">
      <value order="0">1.1</value>
    </field>
    <field name="Objective-VersionNumber">
      <value order="0">2</value>
    </field>
    <field name="Objective-VersionComment">
      <value order="0"/>
    </field>
    <field name="Objective-FileNumber">
      <value order="0">POL/35626</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Definitions</vt:lpstr>
      <vt:lpstr>Projections</vt:lpstr>
      <vt:lpstr>Definition Mean Hospital Stay</vt:lpstr>
      <vt:lpstr>'Definition Mean Hospital Stay'!Print_Area</vt:lpstr>
      <vt:lpstr>Definitions!Print_Area</vt:lpstr>
      <vt:lpstr>Projections!Print_Area</vt:lpstr>
    </vt:vector>
  </TitlesOfParts>
  <Company>NHS Forth Valley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NHS Forth Valley</dc:creator>
  <cp:lastModifiedBy>Setup</cp:lastModifiedBy>
  <dcterms:created xsi:type="dcterms:W3CDTF">2020-06-03T11:31:48Z</dcterms:created>
  <dcterms:modified xsi:type="dcterms:W3CDTF">2021-12-10T13:02:47Z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A33989525</vt:lpwstr>
  </property>
  <property fmtid="{D5CDD505-2E9C-101B-9397-08002B2CF9AE}" pid="4" name="Objective-Title">
    <vt:lpwstr>NHS Remobilisation Plans 2021-22 - Commissioning Pack - RMP4 - Data Template - T1 Projections</vt:lpwstr>
  </property>
  <property fmtid="{D5CDD505-2E9C-101B-9397-08002B2CF9AE}" pid="5" name="Objective-Description">
    <vt:lpwstr/>
  </property>
  <property fmtid="{D5CDD505-2E9C-101B-9397-08002B2CF9AE}" pid="6" name="Objective-CreationStamp">
    <vt:filetime>2021-07-12T15:04:50Z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2021-07-15T18:05:45Z</vt:filetime>
  </property>
  <property fmtid="{D5CDD505-2E9C-101B-9397-08002B2CF9AE}" pid="11" name="Objective-Owner">
    <vt:lpwstr>Marshall, Jennie J (U443139)</vt:lpwstr>
  </property>
  <property fmtid="{D5CDD505-2E9C-101B-9397-08002B2CF9AE}" pid="12" name="Objective-Path">
    <vt:lpwstr>Objective Global Folder:SG File Plan:Health, nutrition and care:National Health Service (NHS):NHS management:Casework: NHS management:NHS Scotland: Remobilisation plans 2021/22: 2021-2026</vt:lpwstr>
  </property>
  <property fmtid="{D5CDD505-2E9C-101B-9397-08002B2CF9AE}" pid="13" name="Objective-Parent">
    <vt:lpwstr>NHS Scotland: Remobilisation plans 2021/22: 2021-2026</vt:lpwstr>
  </property>
  <property fmtid="{D5CDD505-2E9C-101B-9397-08002B2CF9AE}" pid="14" name="Objective-State">
    <vt:lpwstr>Being Drafted</vt:lpwstr>
  </property>
  <property fmtid="{D5CDD505-2E9C-101B-9397-08002B2CF9AE}" pid="15" name="Objective-VersionId">
    <vt:lpwstr>vA49841062</vt:lpwstr>
  </property>
  <property fmtid="{D5CDD505-2E9C-101B-9397-08002B2CF9AE}" pid="16" name="Objective-Version">
    <vt:lpwstr>1.1</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POL/35626</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